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ustomProperty5.bin" ContentType="application/vnd.openxmlformats-officedocument.spreadsheetml.customProperty"/>
  <Override PartName="/xl/drawings/drawing7.xml" ContentType="application/vnd.openxmlformats-officedocument.drawing+xml"/>
  <Override PartName="/xl/customProperty6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ippleB\Desktop\Dosierrechner 2018\Dosierrechner 2018\"/>
    </mc:Choice>
  </mc:AlternateContent>
  <workbookProtection workbookAlgorithmName="SHA-512" workbookHashValue="WXeXK3mhqvWkBFFhDOSKwC0rvpEl84Fzho5u3wXcf/VqYdomiVdkMJP96MH7ESX3enewmUso3a16ZyU479P0WA==" workbookSaltValue="NY/FlxAeJV1RljEfWc3rUg==" workbookSpinCount="100000" lockStructure="1"/>
  <bookViews>
    <workbookView xWindow="0" yWindow="384" windowWidth="28800" windowHeight="12432" tabRatio="918" activeTab="2"/>
  </bookViews>
  <sheets>
    <sheet name="Starten" sheetId="1" r:id="rId1"/>
    <sheet name="Anleitung" sheetId="2" r:id="rId2"/>
    <sheet name="Dosierrechner BASF" sheetId="3" r:id="rId3"/>
    <sheet name="Gesamtbedarf BASF" sheetId="4" r:id="rId4"/>
    <sheet name="Dosierrechner Blanko" sheetId="8" r:id="rId5"/>
    <sheet name="Gesamtbedarf Blanko" sheetId="7" r:id="rId6"/>
    <sheet name="Weinbau-Spritzplan" sheetId="5" r:id="rId7"/>
    <sheet name="HD-produkten" sheetId="6" state="hidden" r:id="rId8"/>
    <sheet name="HD-produkten Blanko" sheetId="9" state="hidden" r:id="rId9"/>
  </sheets>
  <definedNames>
    <definedName name="_xlnm._FilterDatabase" localSheetId="2" hidden="1">'Dosierrechner BASF'!$A$2:$A$20</definedName>
    <definedName name="_xlnm._FilterDatabase" localSheetId="4" hidden="1">'Dosierrechner Blanko'!$A$2:$A$20</definedName>
    <definedName name="_xlnm._FilterDatabase" localSheetId="7" hidden="1">'HD-produkten'!$A$1:$E$64</definedName>
    <definedName name="_xlnm._FilterDatabase" localSheetId="8" hidden="1">'HD-produkten Blanko'!$A$1:$E$64</definedName>
    <definedName name="_xlnm.Print_Titles" localSheetId="1">Anleitung!$1:$3</definedName>
    <definedName name="_xlnm.Print_Titles" localSheetId="2">'Dosierrechner BASF'!$1:$3</definedName>
    <definedName name="_xlnm.Print_Titles" localSheetId="4">'Dosierrechner Blanko'!$1:$3</definedName>
    <definedName name="_xlnm.Print_Titles" localSheetId="3">'Gesamtbedarf BASF'!$1:$3</definedName>
    <definedName name="_xlnm.Print_Titles" localSheetId="5">'Gesamtbedarf Blanko'!$1:$3</definedName>
    <definedName name="_xlnm.Print_Titles" localSheetId="6">'Weinbau-Spritzplan'!$1:$2</definedName>
    <definedName name="product_list" localSheetId="8">'HD-produkten Blanko'!$A$3:$A$17</definedName>
    <definedName name="product_list">'HD-produkten'!$A$3:$A$17</definedName>
    <definedName name="product_unit" localSheetId="4">'HD-produkten'!#REF!</definedName>
    <definedName name="product_unit" localSheetId="5">'HD-produkten'!#REF!</definedName>
    <definedName name="product_unit" localSheetId="8">'HD-produkten Blanko'!#REF!</definedName>
    <definedName name="product_unit">'HD-produkten'!#REF!</definedName>
  </definedNames>
  <calcPr calcId="171027"/>
</workbook>
</file>

<file path=xl/calcChain.xml><?xml version="1.0" encoding="utf-8"?>
<calcChain xmlns="http://schemas.openxmlformats.org/spreadsheetml/2006/main">
  <c r="C7" i="7" l="1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3" i="9"/>
  <c r="C3" i="9"/>
  <c r="D3" i="9"/>
  <c r="E3" i="9"/>
  <c r="B4" i="9"/>
  <c r="C4" i="9"/>
  <c r="D4" i="9"/>
  <c r="E4" i="9"/>
  <c r="B5" i="9"/>
  <c r="C5" i="9"/>
  <c r="D5" i="9"/>
  <c r="E5" i="9"/>
  <c r="B6" i="9"/>
  <c r="C6" i="9"/>
  <c r="D6" i="9"/>
  <c r="E6" i="9"/>
  <c r="B7" i="9"/>
  <c r="C7" i="9"/>
  <c r="D7" i="9"/>
  <c r="E7" i="9"/>
  <c r="B8" i="9"/>
  <c r="C8" i="9"/>
  <c r="D8" i="9"/>
  <c r="E8" i="9"/>
  <c r="B9" i="9"/>
  <c r="C9" i="9"/>
  <c r="D9" i="9"/>
  <c r="E9" i="9"/>
  <c r="B10" i="9"/>
  <c r="C10" i="9"/>
  <c r="D10" i="9"/>
  <c r="E10" i="9"/>
  <c r="B11" i="9"/>
  <c r="C11" i="9"/>
  <c r="D11" i="9"/>
  <c r="E11" i="9"/>
  <c r="B12" i="9"/>
  <c r="C12" i="9"/>
  <c r="D12" i="9"/>
  <c r="E12" i="9"/>
  <c r="B13" i="9"/>
  <c r="C13" i="9"/>
  <c r="D13" i="9"/>
  <c r="E13" i="9"/>
  <c r="B14" i="9"/>
  <c r="C14" i="9"/>
  <c r="D14" i="9"/>
  <c r="E14" i="9"/>
  <c r="B15" i="9"/>
  <c r="C15" i="9"/>
  <c r="D15" i="9"/>
  <c r="E15" i="9"/>
  <c r="B16" i="9"/>
  <c r="C16" i="9"/>
  <c r="D16" i="9"/>
  <c r="E16" i="9"/>
  <c r="B17" i="9"/>
  <c r="C17" i="9"/>
  <c r="D17" i="9"/>
  <c r="E17" i="9"/>
  <c r="A4" i="9"/>
  <c r="A5" i="9"/>
  <c r="A65" i="9" s="1"/>
  <c r="F65" i="9" s="1"/>
  <c r="A6" i="9"/>
  <c r="A7" i="9"/>
  <c r="A8" i="9"/>
  <c r="A9" i="9"/>
  <c r="A10" i="9"/>
  <c r="A11" i="9"/>
  <c r="A12" i="9"/>
  <c r="A13" i="9"/>
  <c r="A14" i="9"/>
  <c r="A15" i="9"/>
  <c r="A16" i="9"/>
  <c r="A17" i="9"/>
  <c r="A3" i="9"/>
  <c r="A50" i="9" s="1"/>
  <c r="B49" i="9"/>
  <c r="E48" i="9"/>
  <c r="C48" i="9"/>
  <c r="B48" i="9"/>
  <c r="E47" i="9"/>
  <c r="C47" i="9"/>
  <c r="B47" i="9"/>
  <c r="E46" i="9"/>
  <c r="C46" i="9"/>
  <c r="B46" i="9"/>
  <c r="E45" i="9"/>
  <c r="C45" i="9"/>
  <c r="B45" i="9"/>
  <c r="E44" i="9"/>
  <c r="C44" i="9"/>
  <c r="B44" i="9"/>
  <c r="E43" i="9"/>
  <c r="C43" i="9"/>
  <c r="B43" i="9"/>
  <c r="E42" i="9"/>
  <c r="C42" i="9"/>
  <c r="B42" i="9"/>
  <c r="E41" i="9"/>
  <c r="C41" i="9"/>
  <c r="B41" i="9"/>
  <c r="E40" i="9"/>
  <c r="C40" i="9"/>
  <c r="B40" i="9"/>
  <c r="E39" i="9"/>
  <c r="C39" i="9"/>
  <c r="B39" i="9"/>
  <c r="E38" i="9"/>
  <c r="C38" i="9"/>
  <c r="B38" i="9"/>
  <c r="E37" i="9"/>
  <c r="C37" i="9"/>
  <c r="B37" i="9"/>
  <c r="E36" i="9"/>
  <c r="C36" i="9"/>
  <c r="B36" i="9"/>
  <c r="E35" i="9"/>
  <c r="C35" i="9"/>
  <c r="B35" i="9"/>
  <c r="E34" i="9"/>
  <c r="C34" i="9"/>
  <c r="B34" i="9"/>
  <c r="E33" i="9"/>
  <c r="C33" i="9"/>
  <c r="B33" i="9"/>
  <c r="E32" i="9"/>
  <c r="C32" i="9"/>
  <c r="B32" i="9"/>
  <c r="E31" i="9"/>
  <c r="C31" i="9"/>
  <c r="B31" i="9"/>
  <c r="E30" i="9"/>
  <c r="C30" i="9"/>
  <c r="B30" i="9"/>
  <c r="E29" i="9"/>
  <c r="C29" i="9"/>
  <c r="B29" i="9"/>
  <c r="E28" i="9"/>
  <c r="C28" i="9"/>
  <c r="B28" i="9"/>
  <c r="E27" i="9"/>
  <c r="C27" i="9"/>
  <c r="B27" i="9"/>
  <c r="E26" i="9"/>
  <c r="C26" i="9"/>
  <c r="B26" i="9"/>
  <c r="E25" i="9"/>
  <c r="C25" i="9"/>
  <c r="B25" i="9"/>
  <c r="E24" i="9"/>
  <c r="C24" i="9"/>
  <c r="B24" i="9"/>
  <c r="E23" i="9"/>
  <c r="C23" i="9"/>
  <c r="B23" i="9"/>
  <c r="E22" i="9"/>
  <c r="C22" i="9"/>
  <c r="B22" i="9"/>
  <c r="E21" i="9"/>
  <c r="C21" i="9"/>
  <c r="B21" i="9"/>
  <c r="E20" i="9"/>
  <c r="C20" i="9"/>
  <c r="B20" i="9"/>
  <c r="E19" i="9"/>
  <c r="C19" i="9"/>
  <c r="B19" i="9"/>
  <c r="E18" i="9"/>
  <c r="C18" i="9"/>
  <c r="B18" i="9"/>
  <c r="A113" i="9" l="1"/>
  <c r="A105" i="9"/>
  <c r="A99" i="9"/>
  <c r="A75" i="9"/>
  <c r="A61" i="9"/>
  <c r="A62" i="9"/>
  <c r="A58" i="9"/>
  <c r="A54" i="9"/>
  <c r="A51" i="9"/>
  <c r="A107" i="9"/>
  <c r="A101" i="9"/>
  <c r="A95" i="9"/>
  <c r="A89" i="9"/>
  <c r="A85" i="9"/>
  <c r="A81" i="9"/>
  <c r="A77" i="9"/>
  <c r="A73" i="9"/>
  <c r="A69" i="9"/>
  <c r="A57" i="9"/>
  <c r="A49" i="9"/>
  <c r="A18" i="9" s="1" a="1"/>
  <c r="A18" i="9" s="1"/>
  <c r="A19" i="9" s="1" a="1"/>
  <c r="A19" i="9" s="1"/>
  <c r="A20" i="9" s="1" a="1"/>
  <c r="A20" i="9" s="1"/>
  <c r="A112" i="9"/>
  <c r="A110" i="9"/>
  <c r="A108" i="9"/>
  <c r="A106" i="9"/>
  <c r="F106" i="9" s="1"/>
  <c r="A104" i="9"/>
  <c r="A102" i="9"/>
  <c r="A100" i="9"/>
  <c r="A98" i="9"/>
  <c r="A96" i="9"/>
  <c r="A94" i="9"/>
  <c r="A92" i="9"/>
  <c r="A90" i="9"/>
  <c r="F90" i="9" s="1"/>
  <c r="A88" i="9"/>
  <c r="A86" i="9"/>
  <c r="A84" i="9"/>
  <c r="A82" i="9"/>
  <c r="A80" i="9"/>
  <c r="A78" i="9"/>
  <c r="A76" i="9"/>
  <c r="F76" i="9" s="1"/>
  <c r="A74" i="9"/>
  <c r="A72" i="9"/>
  <c r="A70" i="9"/>
  <c r="A68" i="9"/>
  <c r="A66" i="9"/>
  <c r="F66" i="9" s="1"/>
  <c r="A63" i="9"/>
  <c r="A59" i="9"/>
  <c r="A55" i="9"/>
  <c r="A109" i="9"/>
  <c r="F109" i="9" s="1"/>
  <c r="A103" i="9"/>
  <c r="A97" i="9"/>
  <c r="A91" i="9"/>
  <c r="F91" i="9" s="1"/>
  <c r="A87" i="9"/>
  <c r="F87" i="9" s="1"/>
  <c r="A83" i="9"/>
  <c r="F83" i="9" s="1"/>
  <c r="A79" i="9"/>
  <c r="A71" i="9"/>
  <c r="F71" i="9" s="1"/>
  <c r="A67" i="9"/>
  <c r="F67" i="9" s="1"/>
  <c r="A53" i="9"/>
  <c r="A64" i="9"/>
  <c r="A60" i="9"/>
  <c r="A56" i="9"/>
  <c r="A52" i="9"/>
  <c r="A111" i="9"/>
  <c r="A93" i="9"/>
  <c r="F104" i="9"/>
  <c r="C104" i="9"/>
  <c r="F98" i="9"/>
  <c r="F96" i="9"/>
  <c r="F94" i="9"/>
  <c r="F92" i="9"/>
  <c r="F88" i="9"/>
  <c r="F86" i="9"/>
  <c r="F84" i="9"/>
  <c r="C84" i="9"/>
  <c r="F82" i="9"/>
  <c r="F80" i="9"/>
  <c r="C80" i="9"/>
  <c r="F78" i="9"/>
  <c r="C76" i="9"/>
  <c r="F74" i="9"/>
  <c r="F72" i="9"/>
  <c r="C72" i="9"/>
  <c r="F70" i="9"/>
  <c r="F110" i="9"/>
  <c r="F100" i="9"/>
  <c r="F112" i="9"/>
  <c r="F107" i="9"/>
  <c r="F103" i="9"/>
  <c r="F99" i="9"/>
  <c r="F97" i="9"/>
  <c r="F93" i="9"/>
  <c r="C93" i="9"/>
  <c r="F89" i="9"/>
  <c r="C89" i="9"/>
  <c r="F85" i="9"/>
  <c r="F81" i="9"/>
  <c r="F79" i="9"/>
  <c r="F77" i="9"/>
  <c r="F75" i="9"/>
  <c r="F73" i="9"/>
  <c r="F69" i="9"/>
  <c r="C69" i="9"/>
  <c r="C108" i="9"/>
  <c r="F108" i="9"/>
  <c r="F102" i="9"/>
  <c r="F111" i="9"/>
  <c r="C109" i="9"/>
  <c r="F105" i="9"/>
  <c r="F101" i="9"/>
  <c r="F95" i="9"/>
  <c r="F113" i="9"/>
  <c r="F68" i="9"/>
  <c r="F49" i="9"/>
  <c r="I83" i="8"/>
  <c r="G83" i="8"/>
  <c r="E83" i="8"/>
  <c r="I82" i="8"/>
  <c r="G82" i="8"/>
  <c r="E82" i="8"/>
  <c r="I81" i="8"/>
  <c r="G81" i="8"/>
  <c r="C111" i="9" s="1"/>
  <c r="E81" i="8"/>
  <c r="I80" i="8"/>
  <c r="G80" i="8"/>
  <c r="C110" i="9" s="1"/>
  <c r="E80" i="8"/>
  <c r="I79" i="8"/>
  <c r="G79" i="8"/>
  <c r="E79" i="8"/>
  <c r="I78" i="8"/>
  <c r="G78" i="8"/>
  <c r="E78" i="8"/>
  <c r="I77" i="8"/>
  <c r="G77" i="8"/>
  <c r="C107" i="9" s="1"/>
  <c r="E77" i="8"/>
  <c r="I76" i="8"/>
  <c r="G76" i="8"/>
  <c r="C106" i="9" s="1"/>
  <c r="E76" i="8"/>
  <c r="I75" i="8"/>
  <c r="G75" i="8"/>
  <c r="C105" i="9" s="1"/>
  <c r="E75" i="8"/>
  <c r="I74" i="8"/>
  <c r="G74" i="8"/>
  <c r="E74" i="8"/>
  <c r="I73" i="8"/>
  <c r="G73" i="8"/>
  <c r="C103" i="9" s="1"/>
  <c r="E73" i="8"/>
  <c r="I72" i="8"/>
  <c r="G72" i="8"/>
  <c r="C102" i="9" s="1"/>
  <c r="E72" i="8"/>
  <c r="I71" i="8"/>
  <c r="G71" i="8"/>
  <c r="C101" i="9" s="1"/>
  <c r="E71" i="8"/>
  <c r="I70" i="8"/>
  <c r="G70" i="8"/>
  <c r="C100" i="9" s="1"/>
  <c r="E70" i="8"/>
  <c r="I69" i="8"/>
  <c r="G69" i="8"/>
  <c r="C99" i="9" s="1"/>
  <c r="E69" i="8"/>
  <c r="I68" i="8"/>
  <c r="G68" i="8"/>
  <c r="C98" i="9" s="1"/>
  <c r="E68" i="8"/>
  <c r="I67" i="8"/>
  <c r="G67" i="8"/>
  <c r="C97" i="9" s="1"/>
  <c r="E67" i="8"/>
  <c r="I66" i="8"/>
  <c r="G66" i="8"/>
  <c r="C96" i="9" s="1"/>
  <c r="E66" i="8"/>
  <c r="I65" i="8"/>
  <c r="G65" i="8"/>
  <c r="C95" i="9" s="1"/>
  <c r="E65" i="8"/>
  <c r="I64" i="8"/>
  <c r="G64" i="8"/>
  <c r="C94" i="9" s="1"/>
  <c r="E64" i="8"/>
  <c r="I63" i="8"/>
  <c r="G63" i="8"/>
  <c r="E63" i="8"/>
  <c r="I62" i="8"/>
  <c r="G62" i="8"/>
  <c r="C92" i="9" s="1"/>
  <c r="E62" i="8"/>
  <c r="I61" i="8"/>
  <c r="G61" i="8"/>
  <c r="C91" i="9" s="1"/>
  <c r="E61" i="8"/>
  <c r="I60" i="8"/>
  <c r="G60" i="8"/>
  <c r="C90" i="9" s="1"/>
  <c r="E60" i="8"/>
  <c r="I59" i="8"/>
  <c r="G59" i="8"/>
  <c r="E59" i="8"/>
  <c r="I58" i="8"/>
  <c r="G58" i="8"/>
  <c r="C88" i="9" s="1"/>
  <c r="E58" i="8"/>
  <c r="I57" i="8"/>
  <c r="G57" i="8"/>
  <c r="C87" i="9" s="1"/>
  <c r="E57" i="8"/>
  <c r="I56" i="8"/>
  <c r="G56" i="8"/>
  <c r="C86" i="9" s="1"/>
  <c r="E56" i="8"/>
  <c r="I55" i="8"/>
  <c r="G55" i="8"/>
  <c r="C85" i="9" s="1"/>
  <c r="E55" i="8"/>
  <c r="I54" i="8"/>
  <c r="G54" i="8"/>
  <c r="E54" i="8"/>
  <c r="I53" i="8"/>
  <c r="G53" i="8"/>
  <c r="C83" i="9" s="1"/>
  <c r="E53" i="8"/>
  <c r="I52" i="8"/>
  <c r="G52" i="8"/>
  <c r="C82" i="9" s="1"/>
  <c r="E52" i="8"/>
  <c r="I51" i="8"/>
  <c r="G51" i="8"/>
  <c r="C81" i="9" s="1"/>
  <c r="E51" i="8"/>
  <c r="I50" i="8"/>
  <c r="G50" i="8"/>
  <c r="E50" i="8"/>
  <c r="I49" i="8"/>
  <c r="G49" i="8"/>
  <c r="C79" i="9" s="1"/>
  <c r="E49" i="8"/>
  <c r="I48" i="8"/>
  <c r="G48" i="8"/>
  <c r="C78" i="9" s="1"/>
  <c r="E48" i="8"/>
  <c r="I47" i="8"/>
  <c r="G47" i="8"/>
  <c r="C77" i="9" s="1"/>
  <c r="E47" i="8"/>
  <c r="I46" i="8"/>
  <c r="G46" i="8"/>
  <c r="E46" i="8"/>
  <c r="I45" i="8"/>
  <c r="G45" i="8"/>
  <c r="C75" i="9" s="1"/>
  <c r="E45" i="8"/>
  <c r="I44" i="8"/>
  <c r="G44" i="8"/>
  <c r="C74" i="9" s="1"/>
  <c r="E44" i="8"/>
  <c r="I43" i="8"/>
  <c r="G43" i="8"/>
  <c r="C73" i="9" s="1"/>
  <c r="E43" i="8"/>
  <c r="I42" i="8"/>
  <c r="G42" i="8"/>
  <c r="E42" i="8"/>
  <c r="I41" i="8"/>
  <c r="G41" i="8"/>
  <c r="C71" i="9" s="1"/>
  <c r="E41" i="8"/>
  <c r="I40" i="8"/>
  <c r="G40" i="8"/>
  <c r="C70" i="9" s="1"/>
  <c r="E40" i="8"/>
  <c r="I39" i="8"/>
  <c r="G39" i="8"/>
  <c r="E39" i="8"/>
  <c r="I38" i="8"/>
  <c r="G38" i="8"/>
  <c r="E38" i="8"/>
  <c r="I37" i="8"/>
  <c r="G37" i="8"/>
  <c r="C67" i="9" s="1"/>
  <c r="E37" i="8"/>
  <c r="I36" i="8"/>
  <c r="G36" i="8"/>
  <c r="C66" i="9" s="1"/>
  <c r="E36" i="8"/>
  <c r="I35" i="8"/>
  <c r="G35" i="8"/>
  <c r="C65" i="9" s="1"/>
  <c r="E35" i="8"/>
  <c r="I34" i="8"/>
  <c r="G34" i="8"/>
  <c r="E34" i="8"/>
  <c r="I33" i="8"/>
  <c r="G33" i="8"/>
  <c r="E33" i="8"/>
  <c r="I32" i="8"/>
  <c r="G32" i="8"/>
  <c r="E32" i="8"/>
  <c r="I31" i="8"/>
  <c r="G31" i="8"/>
  <c r="E31" i="8"/>
  <c r="I30" i="8"/>
  <c r="G30" i="8"/>
  <c r="E30" i="8"/>
  <c r="I29" i="8"/>
  <c r="G29" i="8"/>
  <c r="E29" i="8"/>
  <c r="I28" i="8"/>
  <c r="G28" i="8"/>
  <c r="E28" i="8"/>
  <c r="I27" i="8"/>
  <c r="G27" i="8"/>
  <c r="E27" i="8"/>
  <c r="I26" i="8"/>
  <c r="G26" i="8"/>
  <c r="E26" i="8"/>
  <c r="I25" i="8"/>
  <c r="G25" i="8"/>
  <c r="E25" i="8"/>
  <c r="I24" i="8"/>
  <c r="G24" i="8"/>
  <c r="E24" i="8"/>
  <c r="I23" i="8"/>
  <c r="G23" i="8"/>
  <c r="E23" i="8"/>
  <c r="I22" i="8"/>
  <c r="G22" i="8"/>
  <c r="E22" i="8"/>
  <c r="I21" i="8"/>
  <c r="G21" i="8"/>
  <c r="C51" i="9" s="1"/>
  <c r="E21" i="8"/>
  <c r="I20" i="8"/>
  <c r="G20" i="8"/>
  <c r="C50" i="9" s="1"/>
  <c r="E20" i="8"/>
  <c r="I19" i="8"/>
  <c r="G19" i="8"/>
  <c r="C49" i="9" s="1"/>
  <c r="E19" i="8"/>
  <c r="C54" i="9" l="1"/>
  <c r="F54" i="9"/>
  <c r="C60" i="9"/>
  <c r="F60" i="9"/>
  <c r="C55" i="9"/>
  <c r="F55" i="9"/>
  <c r="C68" i="9"/>
  <c r="C57" i="9"/>
  <c r="F57" i="9"/>
  <c r="C58" i="9"/>
  <c r="F58" i="9"/>
  <c r="C56" i="9"/>
  <c r="F56" i="9"/>
  <c r="M25" i="8"/>
  <c r="M29" i="8"/>
  <c r="M33" i="8"/>
  <c r="M37" i="8"/>
  <c r="M41" i="8"/>
  <c r="M49" i="8"/>
  <c r="M57" i="8"/>
  <c r="M69" i="8"/>
  <c r="M73" i="8"/>
  <c r="M81" i="8"/>
  <c r="C64" i="9"/>
  <c r="F64" i="9"/>
  <c r="C59" i="9"/>
  <c r="F59" i="9"/>
  <c r="C62" i="9"/>
  <c r="F62" i="9"/>
  <c r="C52" i="9"/>
  <c r="F52" i="9"/>
  <c r="C53" i="9"/>
  <c r="F53" i="9"/>
  <c r="C63" i="9"/>
  <c r="F63" i="9"/>
  <c r="C112" i="9"/>
  <c r="C61" i="9"/>
  <c r="F61" i="9"/>
  <c r="C113" i="9"/>
  <c r="M21" i="8"/>
  <c r="L21" i="8" s="1"/>
  <c r="F51" i="9" s="1"/>
  <c r="M24" i="8"/>
  <c r="A21" i="9" a="1"/>
  <c r="A21" i="9" s="1"/>
  <c r="M77" i="8"/>
  <c r="M61" i="8"/>
  <c r="M65" i="8"/>
  <c r="M53" i="8"/>
  <c r="M45" i="8"/>
  <c r="M20" i="8"/>
  <c r="K20" i="8" s="1"/>
  <c r="M19" i="8"/>
  <c r="L19" i="8" s="1"/>
  <c r="M23" i="8"/>
  <c r="K23" i="8" s="1"/>
  <c r="M27" i="8"/>
  <c r="M31" i="8"/>
  <c r="M35" i="8"/>
  <c r="M39" i="8"/>
  <c r="M43" i="8"/>
  <c r="M47" i="8"/>
  <c r="M51" i="8"/>
  <c r="M55" i="8"/>
  <c r="M59" i="8"/>
  <c r="M63" i="8"/>
  <c r="M67" i="8"/>
  <c r="M71" i="8"/>
  <c r="M75" i="8"/>
  <c r="M79" i="8"/>
  <c r="M83" i="8"/>
  <c r="M22" i="8"/>
  <c r="L22" i="8" s="1"/>
  <c r="K24" i="8"/>
  <c r="L24" i="8"/>
  <c r="K21" i="8"/>
  <c r="L25" i="8"/>
  <c r="K25" i="8"/>
  <c r="M26" i="8"/>
  <c r="M28" i="8"/>
  <c r="M30" i="8"/>
  <c r="M32" i="8"/>
  <c r="M34" i="8"/>
  <c r="M36" i="8"/>
  <c r="M38" i="8"/>
  <c r="M40" i="8"/>
  <c r="M42" i="8"/>
  <c r="M44" i="8"/>
  <c r="M46" i="8"/>
  <c r="M48" i="8"/>
  <c r="M50" i="8"/>
  <c r="M52" i="8"/>
  <c r="M54" i="8"/>
  <c r="M56" i="8"/>
  <c r="M58" i="8"/>
  <c r="M60" i="8"/>
  <c r="M62" i="8"/>
  <c r="M64" i="8"/>
  <c r="M66" i="8"/>
  <c r="M68" i="8"/>
  <c r="M70" i="8"/>
  <c r="M72" i="8"/>
  <c r="M74" i="8"/>
  <c r="M76" i="8"/>
  <c r="M78" i="8"/>
  <c r="M80" i="8"/>
  <c r="M82" i="8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18" i="6"/>
  <c r="C40" i="6"/>
  <c r="C41" i="6"/>
  <c r="C42" i="6"/>
  <c r="C43" i="6"/>
  <c r="C44" i="6"/>
  <c r="C45" i="6"/>
  <c r="C46" i="6"/>
  <c r="C47" i="6"/>
  <c r="C4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18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I25" i="3"/>
  <c r="I24" i="3"/>
  <c r="I23" i="3"/>
  <c r="I22" i="3"/>
  <c r="I21" i="3"/>
  <c r="I20" i="3"/>
  <c r="I19" i="3"/>
  <c r="L82" i="8" l="1"/>
  <c r="K82" i="8"/>
  <c r="L74" i="8"/>
  <c r="K74" i="8"/>
  <c r="L66" i="8"/>
  <c r="K66" i="8"/>
  <c r="L58" i="8"/>
  <c r="K58" i="8"/>
  <c r="L50" i="8"/>
  <c r="K50" i="8"/>
  <c r="L42" i="8"/>
  <c r="K42" i="8"/>
  <c r="L34" i="8"/>
  <c r="K34" i="8"/>
  <c r="L26" i="8"/>
  <c r="K26" i="8"/>
  <c r="L79" i="8"/>
  <c r="K79" i="8"/>
  <c r="L63" i="8"/>
  <c r="K63" i="8"/>
  <c r="L47" i="8"/>
  <c r="K47" i="8"/>
  <c r="L31" i="8"/>
  <c r="K31" i="8"/>
  <c r="L61" i="8"/>
  <c r="K61" i="8"/>
  <c r="L57" i="8"/>
  <c r="K57" i="8"/>
  <c r="L33" i="8"/>
  <c r="K33" i="8"/>
  <c r="L80" i="8"/>
  <c r="K80" i="8"/>
  <c r="L72" i="8"/>
  <c r="K72" i="8"/>
  <c r="L64" i="8"/>
  <c r="K64" i="8"/>
  <c r="L56" i="8"/>
  <c r="K56" i="8"/>
  <c r="L48" i="8"/>
  <c r="K48" i="8"/>
  <c r="L40" i="8"/>
  <c r="K40" i="8"/>
  <c r="L32" i="8"/>
  <c r="K32" i="8"/>
  <c r="L75" i="8"/>
  <c r="K75" i="8"/>
  <c r="L59" i="8"/>
  <c r="K59" i="8"/>
  <c r="L43" i="8"/>
  <c r="K43" i="8"/>
  <c r="L27" i="8"/>
  <c r="K27" i="8"/>
  <c r="L45" i="8"/>
  <c r="K45" i="8"/>
  <c r="L77" i="8"/>
  <c r="K77" i="8"/>
  <c r="L81" i="8"/>
  <c r="K81" i="8"/>
  <c r="L49" i="8"/>
  <c r="K49" i="8"/>
  <c r="L29" i="8"/>
  <c r="K29" i="8"/>
  <c r="L70" i="8"/>
  <c r="K70" i="8"/>
  <c r="L54" i="8"/>
  <c r="K54" i="8"/>
  <c r="L38" i="8"/>
  <c r="K38" i="8"/>
  <c r="L55" i="8"/>
  <c r="K55" i="8"/>
  <c r="L39" i="8"/>
  <c r="K39" i="8"/>
  <c r="L53" i="8"/>
  <c r="K53" i="8"/>
  <c r="L73" i="8"/>
  <c r="K73" i="8"/>
  <c r="L41" i="8"/>
  <c r="K41" i="8"/>
  <c r="L78" i="8"/>
  <c r="K78" i="8"/>
  <c r="L62" i="8"/>
  <c r="K62" i="8"/>
  <c r="L46" i="8"/>
  <c r="K46" i="8"/>
  <c r="L30" i="8"/>
  <c r="K30" i="8"/>
  <c r="L71" i="8"/>
  <c r="K71" i="8"/>
  <c r="L76" i="8"/>
  <c r="K76" i="8"/>
  <c r="L68" i="8"/>
  <c r="K68" i="8"/>
  <c r="L60" i="8"/>
  <c r="K60" i="8"/>
  <c r="L52" i="8"/>
  <c r="K52" i="8"/>
  <c r="L44" i="8"/>
  <c r="K44" i="8"/>
  <c r="L36" i="8"/>
  <c r="K36" i="8"/>
  <c r="L28" i="8"/>
  <c r="K28" i="8"/>
  <c r="L83" i="8"/>
  <c r="K83" i="8"/>
  <c r="L67" i="8"/>
  <c r="K67" i="8"/>
  <c r="L51" i="8"/>
  <c r="K51" i="8"/>
  <c r="L35" i="8"/>
  <c r="K35" i="8"/>
  <c r="L65" i="8"/>
  <c r="K65" i="8"/>
  <c r="L69" i="8"/>
  <c r="K69" i="8"/>
  <c r="L37" i="8"/>
  <c r="K37" i="8"/>
  <c r="F21" i="9"/>
  <c r="A22" i="9" a="1"/>
  <c r="A22" i="9" s="1"/>
  <c r="K22" i="8"/>
  <c r="L23" i="8"/>
  <c r="K19" i="8"/>
  <c r="L20" i="8"/>
  <c r="F50" i="9" s="1"/>
  <c r="F20" i="9" s="1"/>
  <c r="E19" i="3"/>
  <c r="M19" i="3" s="1"/>
  <c r="K19" i="3" s="1"/>
  <c r="E25" i="3"/>
  <c r="M25" i="3" s="1"/>
  <c r="K25" i="3" s="1"/>
  <c r="E24" i="3"/>
  <c r="M24" i="3" s="1"/>
  <c r="K24" i="3" s="1"/>
  <c r="E23" i="3"/>
  <c r="M23" i="3" s="1"/>
  <c r="K23" i="3" s="1"/>
  <c r="E22" i="3"/>
  <c r="M22" i="3" s="1"/>
  <c r="K22" i="3" s="1"/>
  <c r="E21" i="3"/>
  <c r="M21" i="3" s="1"/>
  <c r="K21" i="3" s="1"/>
  <c r="E20" i="3"/>
  <c r="M20" i="3" s="1"/>
  <c r="K20" i="3" s="1"/>
  <c r="F13" i="9" l="1" a="1"/>
  <c r="F13" i="9" s="1"/>
  <c r="F8" i="9" a="1"/>
  <c r="F8" i="9" s="1"/>
  <c r="F4" i="9" a="1"/>
  <c r="F4" i="9" s="1"/>
  <c r="F3" i="9" a="1"/>
  <c r="F3" i="9" s="1"/>
  <c r="F14" i="9" a="1"/>
  <c r="F14" i="9" s="1"/>
  <c r="F15" i="9" a="1"/>
  <c r="F15" i="9" s="1"/>
  <c r="F2" i="9" a="1"/>
  <c r="F2" i="9" s="1"/>
  <c r="F16" i="9" a="1"/>
  <c r="F16" i="9" s="1"/>
  <c r="F11" i="9" a="1"/>
  <c r="F11" i="9" s="1"/>
  <c r="F10" i="9" a="1"/>
  <c r="F10" i="9" s="1"/>
  <c r="F12" i="9" a="1"/>
  <c r="F12" i="9" s="1"/>
  <c r="F5" i="9" a="1"/>
  <c r="F5" i="9" s="1"/>
  <c r="F6" i="9" a="1"/>
  <c r="F6" i="9" s="1"/>
  <c r="F7" i="9" a="1"/>
  <c r="F7" i="9" s="1"/>
  <c r="F9" i="9" a="1"/>
  <c r="F9" i="9" s="1"/>
  <c r="F17" i="9" a="1"/>
  <c r="F17" i="9" s="1"/>
  <c r="F22" i="9"/>
  <c r="A23" i="9" a="1"/>
  <c r="A23" i="9" s="1"/>
  <c r="G57" i="3"/>
  <c r="F23" i="9" l="1"/>
  <c r="A24" i="9" a="1"/>
  <c r="A24" i="9" s="1"/>
  <c r="F24" i="9" s="1"/>
  <c r="G78" i="3"/>
  <c r="G79" i="3"/>
  <c r="G80" i="3"/>
  <c r="G81" i="3"/>
  <c r="G82" i="3"/>
  <c r="G83" i="3"/>
  <c r="G77" i="3"/>
  <c r="G76" i="3"/>
  <c r="G75" i="3"/>
  <c r="G69" i="3"/>
  <c r="G70" i="3"/>
  <c r="G71" i="3"/>
  <c r="G72" i="3"/>
  <c r="G73" i="3"/>
  <c r="G74" i="3"/>
  <c r="G68" i="3"/>
  <c r="G67" i="3"/>
  <c r="G66" i="3"/>
  <c r="G60" i="3"/>
  <c r="G61" i="3"/>
  <c r="G62" i="3"/>
  <c r="G63" i="3"/>
  <c r="G64" i="3"/>
  <c r="G65" i="3"/>
  <c r="G59" i="3"/>
  <c r="G58" i="3"/>
  <c r="G52" i="3"/>
  <c r="G53" i="3"/>
  <c r="G54" i="3"/>
  <c r="G55" i="3"/>
  <c r="G56" i="3"/>
  <c r="G51" i="3"/>
  <c r="G50" i="3"/>
  <c r="G49" i="3"/>
  <c r="G44" i="3"/>
  <c r="G45" i="3"/>
  <c r="G46" i="3"/>
  <c r="G47" i="3"/>
  <c r="G48" i="3"/>
  <c r="G43" i="3"/>
  <c r="G42" i="3"/>
  <c r="G41" i="3"/>
  <c r="G36" i="3"/>
  <c r="G37" i="3"/>
  <c r="G38" i="3"/>
  <c r="G39" i="3"/>
  <c r="G40" i="3"/>
  <c r="G35" i="3"/>
  <c r="G34" i="3"/>
  <c r="G33" i="3"/>
  <c r="G28" i="3"/>
  <c r="G29" i="3"/>
  <c r="G30" i="3"/>
  <c r="G31" i="3"/>
  <c r="G32" i="3"/>
  <c r="G27" i="3"/>
  <c r="G25" i="3"/>
  <c r="G26" i="3"/>
  <c r="G20" i="3"/>
  <c r="G21" i="3"/>
  <c r="G22" i="3"/>
  <c r="G23" i="3"/>
  <c r="G24" i="3"/>
  <c r="G19" i="3"/>
  <c r="A25" i="9" l="1" a="1"/>
  <c r="A25" i="9" s="1"/>
  <c r="F25" i="9" s="1"/>
  <c r="A100" i="6"/>
  <c r="B100" i="6"/>
  <c r="A101" i="6"/>
  <c r="F101" i="6" s="1"/>
  <c r="B101" i="6"/>
  <c r="A102" i="6"/>
  <c r="F102" i="6" s="1"/>
  <c r="B102" i="6"/>
  <c r="A103" i="6"/>
  <c r="F103" i="6" s="1"/>
  <c r="B103" i="6"/>
  <c r="A104" i="6"/>
  <c r="F104" i="6" s="1"/>
  <c r="B104" i="6"/>
  <c r="A105" i="6"/>
  <c r="F105" i="6" s="1"/>
  <c r="B105" i="6"/>
  <c r="A106" i="6"/>
  <c r="F106" i="6" s="1"/>
  <c r="B106" i="6"/>
  <c r="A107" i="6"/>
  <c r="B107" i="6"/>
  <c r="A108" i="6"/>
  <c r="B108" i="6"/>
  <c r="A109" i="6"/>
  <c r="F109" i="6" s="1"/>
  <c r="B109" i="6"/>
  <c r="A110" i="6"/>
  <c r="F110" i="6" s="1"/>
  <c r="B110" i="6"/>
  <c r="A111" i="6"/>
  <c r="F111" i="6" s="1"/>
  <c r="B111" i="6"/>
  <c r="A112" i="6"/>
  <c r="F112" i="6" s="1"/>
  <c r="B112" i="6"/>
  <c r="A113" i="6"/>
  <c r="F113" i="6" s="1"/>
  <c r="B113" i="6"/>
  <c r="A87" i="6"/>
  <c r="F87" i="6" s="1"/>
  <c r="B87" i="6"/>
  <c r="A88" i="6"/>
  <c r="F88" i="6" s="1"/>
  <c r="B88" i="6"/>
  <c r="A89" i="6"/>
  <c r="F89" i="6" s="1"/>
  <c r="B89" i="6"/>
  <c r="A90" i="6"/>
  <c r="F90" i="6" s="1"/>
  <c r="B90" i="6"/>
  <c r="A91" i="6"/>
  <c r="F91" i="6" s="1"/>
  <c r="B91" i="6"/>
  <c r="A92" i="6"/>
  <c r="B92" i="6"/>
  <c r="A93" i="6"/>
  <c r="F93" i="6" s="1"/>
  <c r="B93" i="6"/>
  <c r="A94" i="6"/>
  <c r="F94" i="6" s="1"/>
  <c r="B94" i="6"/>
  <c r="A95" i="6"/>
  <c r="F95" i="6" s="1"/>
  <c r="B95" i="6"/>
  <c r="A96" i="6"/>
  <c r="F96" i="6" s="1"/>
  <c r="B96" i="6"/>
  <c r="A97" i="6"/>
  <c r="F97" i="6" s="1"/>
  <c r="B97" i="6"/>
  <c r="A98" i="6"/>
  <c r="B98" i="6"/>
  <c r="A99" i="6"/>
  <c r="B99" i="6"/>
  <c r="A73" i="6"/>
  <c r="F73" i="6" s="1"/>
  <c r="B73" i="6"/>
  <c r="A74" i="6"/>
  <c r="F74" i="6" s="1"/>
  <c r="B74" i="6"/>
  <c r="A75" i="6"/>
  <c r="F75" i="6" s="1"/>
  <c r="B75" i="6"/>
  <c r="A76" i="6"/>
  <c r="F76" i="6" s="1"/>
  <c r="B76" i="6"/>
  <c r="A77" i="6"/>
  <c r="B77" i="6"/>
  <c r="A78" i="6"/>
  <c r="F78" i="6" s="1"/>
  <c r="B78" i="6"/>
  <c r="A79" i="6"/>
  <c r="F79" i="6" s="1"/>
  <c r="B79" i="6"/>
  <c r="A80" i="6"/>
  <c r="F80" i="6" s="1"/>
  <c r="B80" i="6"/>
  <c r="A81" i="6"/>
  <c r="F81" i="6" s="1"/>
  <c r="B81" i="6"/>
  <c r="A82" i="6"/>
  <c r="F82" i="6" s="1"/>
  <c r="B82" i="6"/>
  <c r="A83" i="6"/>
  <c r="F83" i="6" s="1"/>
  <c r="B83" i="6"/>
  <c r="A84" i="6"/>
  <c r="F84" i="6" s="1"/>
  <c r="B84" i="6"/>
  <c r="A85" i="6"/>
  <c r="F85" i="6" s="1"/>
  <c r="B85" i="6"/>
  <c r="A86" i="6"/>
  <c r="F86" i="6" s="1"/>
  <c r="B86" i="6"/>
  <c r="A50" i="6"/>
  <c r="F50" i="6" s="1"/>
  <c r="B50" i="6"/>
  <c r="A51" i="6"/>
  <c r="F51" i="6" s="1"/>
  <c r="B51" i="6"/>
  <c r="A52" i="6"/>
  <c r="F52" i="6" s="1"/>
  <c r="B52" i="6"/>
  <c r="A53" i="6"/>
  <c r="F53" i="6" s="1"/>
  <c r="B53" i="6"/>
  <c r="A54" i="6"/>
  <c r="F54" i="6" s="1"/>
  <c r="B54" i="6"/>
  <c r="A55" i="6"/>
  <c r="F55" i="6" s="1"/>
  <c r="B55" i="6"/>
  <c r="A56" i="6"/>
  <c r="F56" i="6" s="1"/>
  <c r="B56" i="6"/>
  <c r="A57" i="6"/>
  <c r="F57" i="6" s="1"/>
  <c r="B57" i="6"/>
  <c r="A58" i="6"/>
  <c r="B58" i="6"/>
  <c r="A59" i="6"/>
  <c r="F59" i="6" s="1"/>
  <c r="B59" i="6"/>
  <c r="A60" i="6"/>
  <c r="F60" i="6" s="1"/>
  <c r="B60" i="6"/>
  <c r="A61" i="6"/>
  <c r="F61" i="6" s="1"/>
  <c r="B61" i="6"/>
  <c r="A62" i="6"/>
  <c r="F62" i="6" s="1"/>
  <c r="B62" i="6"/>
  <c r="A63" i="6"/>
  <c r="F63" i="6" s="1"/>
  <c r="B63" i="6"/>
  <c r="A64" i="6"/>
  <c r="F64" i="6" s="1"/>
  <c r="B64" i="6"/>
  <c r="A65" i="6"/>
  <c r="F65" i="6" s="1"/>
  <c r="B65" i="6"/>
  <c r="A66" i="6"/>
  <c r="F66" i="6" s="1"/>
  <c r="B66" i="6"/>
  <c r="A67" i="6"/>
  <c r="B67" i="6"/>
  <c r="A68" i="6"/>
  <c r="F68" i="6" s="1"/>
  <c r="B68" i="6"/>
  <c r="A69" i="6"/>
  <c r="F69" i="6" s="1"/>
  <c r="B69" i="6"/>
  <c r="A70" i="6"/>
  <c r="F70" i="6" s="1"/>
  <c r="B70" i="6"/>
  <c r="A71" i="6"/>
  <c r="F71" i="6" s="1"/>
  <c r="B71" i="6"/>
  <c r="A72" i="6"/>
  <c r="F72" i="6" s="1"/>
  <c r="B72" i="6"/>
  <c r="A49" i="6"/>
  <c r="A18" i="6" s="1" a="1"/>
  <c r="A18" i="6" s="1"/>
  <c r="A26" i="9" l="1" a="1"/>
  <c r="A26" i="9" s="1"/>
  <c r="F49" i="6"/>
  <c r="E71" i="3"/>
  <c r="E72" i="3"/>
  <c r="E73" i="3"/>
  <c r="E74" i="3"/>
  <c r="E75" i="3"/>
  <c r="E76" i="3"/>
  <c r="E79" i="3"/>
  <c r="E80" i="3"/>
  <c r="E81" i="3"/>
  <c r="E82" i="3"/>
  <c r="E83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3" i="3"/>
  <c r="E64" i="3"/>
  <c r="E65" i="3"/>
  <c r="E66" i="3"/>
  <c r="E67" i="3"/>
  <c r="E68" i="3"/>
  <c r="E27" i="3"/>
  <c r="E29" i="3"/>
  <c r="E30" i="3"/>
  <c r="E31" i="3"/>
  <c r="E32" i="3"/>
  <c r="E33" i="3"/>
  <c r="E34" i="3"/>
  <c r="E35" i="3"/>
  <c r="E36" i="3"/>
  <c r="E26" i="3"/>
  <c r="C99" i="6"/>
  <c r="C100" i="6"/>
  <c r="C101" i="6"/>
  <c r="C102" i="6"/>
  <c r="C103" i="6"/>
  <c r="C104" i="6"/>
  <c r="C105" i="6"/>
  <c r="C109" i="6"/>
  <c r="C110" i="6"/>
  <c r="C111" i="6"/>
  <c r="C112" i="6"/>
  <c r="C113" i="6"/>
  <c r="C70" i="6"/>
  <c r="C71" i="6"/>
  <c r="C75" i="6"/>
  <c r="C76" i="6"/>
  <c r="C77" i="6"/>
  <c r="C78" i="6"/>
  <c r="C79" i="6"/>
  <c r="C83" i="6"/>
  <c r="C84" i="6"/>
  <c r="C85" i="6"/>
  <c r="C86" i="6"/>
  <c r="C87" i="6"/>
  <c r="C92" i="6"/>
  <c r="C93" i="6"/>
  <c r="C94" i="6"/>
  <c r="C95" i="6"/>
  <c r="C96" i="6"/>
  <c r="C58" i="6"/>
  <c r="C59" i="6"/>
  <c r="C60" i="6"/>
  <c r="C61" i="6"/>
  <c r="C62" i="6"/>
  <c r="C63" i="6"/>
  <c r="C67" i="6"/>
  <c r="C68" i="6"/>
  <c r="C69" i="6"/>
  <c r="C49" i="6"/>
  <c r="C51" i="6"/>
  <c r="C52" i="6"/>
  <c r="C53" i="6"/>
  <c r="C54" i="6"/>
  <c r="C55" i="6"/>
  <c r="C50" i="6"/>
  <c r="F26" i="9" l="1"/>
  <c r="A27" i="9" a="1"/>
  <c r="A27" i="9" s="1"/>
  <c r="F27" i="9" s="1"/>
  <c r="A19" i="6" a="1"/>
  <c r="A19" i="6" s="1"/>
  <c r="A20" i="6" s="1" a="1"/>
  <c r="A20" i="6" s="1"/>
  <c r="E37" i="3"/>
  <c r="E70" i="3"/>
  <c r="C88" i="6"/>
  <c r="C72" i="6"/>
  <c r="C56" i="6"/>
  <c r="C81" i="6"/>
  <c r="C73" i="6"/>
  <c r="C65" i="6"/>
  <c r="C57" i="6"/>
  <c r="C90" i="6"/>
  <c r="C82" i="6"/>
  <c r="C74" i="6"/>
  <c r="C106" i="6"/>
  <c r="C98" i="6"/>
  <c r="C80" i="6"/>
  <c r="C108" i="6"/>
  <c r="C64" i="6"/>
  <c r="C89" i="6"/>
  <c r="C97" i="6"/>
  <c r="C66" i="6"/>
  <c r="C91" i="6"/>
  <c r="C107" i="6"/>
  <c r="I65" i="3"/>
  <c r="M65" i="3" s="1"/>
  <c r="K65" i="3" s="1"/>
  <c r="A28" i="9" l="1" a="1"/>
  <c r="A28" i="9" s="1"/>
  <c r="F28" i="9" s="1"/>
  <c r="E28" i="3"/>
  <c r="A21" i="6" a="1"/>
  <c r="A21" i="6" s="1"/>
  <c r="A22" i="6" s="1" a="1"/>
  <c r="A22" i="6" s="1"/>
  <c r="B49" i="6"/>
  <c r="I77" i="3"/>
  <c r="I78" i="3"/>
  <c r="I68" i="3"/>
  <c r="I69" i="3"/>
  <c r="I70" i="3"/>
  <c r="I71" i="3"/>
  <c r="I59" i="3"/>
  <c r="I60" i="3"/>
  <c r="I61" i="3"/>
  <c r="I62" i="3"/>
  <c r="I51" i="3"/>
  <c r="I52" i="3"/>
  <c r="I53" i="3"/>
  <c r="I54" i="3"/>
  <c r="I44" i="3"/>
  <c r="I45" i="3"/>
  <c r="I46" i="3"/>
  <c r="I47" i="3"/>
  <c r="I36" i="3"/>
  <c r="I37" i="3"/>
  <c r="I38" i="3"/>
  <c r="I39" i="3"/>
  <c r="I29" i="3"/>
  <c r="I30" i="3"/>
  <c r="I31" i="3"/>
  <c r="I26" i="3"/>
  <c r="I27" i="3"/>
  <c r="I28" i="3"/>
  <c r="I32" i="3"/>
  <c r="I33" i="3"/>
  <c r="I34" i="3"/>
  <c r="I35" i="3"/>
  <c r="C7" i="4"/>
  <c r="I83" i="3"/>
  <c r="I76" i="3"/>
  <c r="I67" i="3"/>
  <c r="I58" i="3"/>
  <c r="I50" i="3"/>
  <c r="I42" i="3"/>
  <c r="I49" i="3"/>
  <c r="I41" i="3"/>
  <c r="I40" i="3"/>
  <c r="I43" i="3"/>
  <c r="I48" i="3"/>
  <c r="I55" i="3"/>
  <c r="I56" i="3"/>
  <c r="I57" i="3"/>
  <c r="I63" i="3"/>
  <c r="I64" i="3"/>
  <c r="L65" i="3"/>
  <c r="I66" i="3"/>
  <c r="I72" i="3"/>
  <c r="I73" i="3"/>
  <c r="I74" i="3"/>
  <c r="I75" i="3"/>
  <c r="I79" i="3"/>
  <c r="I80" i="3"/>
  <c r="I81" i="3"/>
  <c r="I82" i="3"/>
  <c r="A29" i="9" l="1" a="1"/>
  <c r="A29" i="9" s="1"/>
  <c r="F29" i="9" s="1"/>
  <c r="A23" i="6" a="1"/>
  <c r="A23" i="6" s="1"/>
  <c r="M64" i="3"/>
  <c r="M26" i="3"/>
  <c r="M81" i="3"/>
  <c r="M80" i="3"/>
  <c r="M57" i="3"/>
  <c r="M76" i="3"/>
  <c r="M61" i="3"/>
  <c r="M55" i="3"/>
  <c r="M73" i="3"/>
  <c r="M58" i="3"/>
  <c r="M50" i="3"/>
  <c r="M39" i="3"/>
  <c r="M45" i="3"/>
  <c r="M52" i="3"/>
  <c r="M70" i="3"/>
  <c r="M46" i="3"/>
  <c r="M53" i="3"/>
  <c r="M27" i="3"/>
  <c r="K27" i="3" s="1"/>
  <c r="M29" i="3"/>
  <c r="M72" i="3"/>
  <c r="M34" i="3"/>
  <c r="M71" i="3"/>
  <c r="M56" i="3"/>
  <c r="M40" i="3"/>
  <c r="M83" i="3"/>
  <c r="M35" i="3"/>
  <c r="M33" i="3"/>
  <c r="M28" i="3"/>
  <c r="M30" i="3"/>
  <c r="M37" i="3"/>
  <c r="M47" i="3"/>
  <c r="M54" i="3"/>
  <c r="M59" i="3"/>
  <c r="M68" i="3"/>
  <c r="M82" i="3"/>
  <c r="M66" i="3"/>
  <c r="M74" i="3"/>
  <c r="M79" i="3"/>
  <c r="M63" i="3"/>
  <c r="M43" i="3"/>
  <c r="M41" i="3"/>
  <c r="M32" i="3"/>
  <c r="M31" i="3"/>
  <c r="M38" i="3"/>
  <c r="M36" i="3"/>
  <c r="M44" i="3"/>
  <c r="M51" i="3"/>
  <c r="M60" i="3"/>
  <c r="M75" i="3"/>
  <c r="M42" i="3"/>
  <c r="M48" i="3"/>
  <c r="M49" i="3"/>
  <c r="M67" i="3"/>
  <c r="L49" i="3" l="1"/>
  <c r="K49" i="3"/>
  <c r="L43" i="3"/>
  <c r="K43" i="3"/>
  <c r="L28" i="3"/>
  <c r="K28" i="3"/>
  <c r="L51" i="3"/>
  <c r="K51" i="3"/>
  <c r="L63" i="3"/>
  <c r="K63" i="3"/>
  <c r="L47" i="3"/>
  <c r="F77" i="6" s="1"/>
  <c r="K47" i="3"/>
  <c r="L56" i="3"/>
  <c r="K56" i="3"/>
  <c r="L70" i="3"/>
  <c r="F100" i="6" s="1"/>
  <c r="K70" i="3"/>
  <c r="L61" i="3"/>
  <c r="K61" i="3"/>
  <c r="L42" i="3"/>
  <c r="K42" i="3"/>
  <c r="L32" i="3"/>
  <c r="K32" i="3"/>
  <c r="L79" i="3"/>
  <c r="K79" i="3"/>
  <c r="L68" i="3"/>
  <c r="F98" i="6" s="1"/>
  <c r="K68" i="3"/>
  <c r="L37" i="3"/>
  <c r="F67" i="6" s="1"/>
  <c r="K37" i="3"/>
  <c r="L35" i="3"/>
  <c r="K35" i="3"/>
  <c r="L71" i="3"/>
  <c r="K71" i="3"/>
  <c r="L52" i="3"/>
  <c r="K52" i="3"/>
  <c r="L58" i="3"/>
  <c r="K58" i="3"/>
  <c r="L76" i="3"/>
  <c r="K76" i="3"/>
  <c r="L26" i="3"/>
  <c r="K26" i="3"/>
  <c r="L60" i="3"/>
  <c r="K60" i="3"/>
  <c r="L66" i="3"/>
  <c r="K66" i="3"/>
  <c r="L40" i="3"/>
  <c r="K40" i="3"/>
  <c r="L48" i="3"/>
  <c r="K48" i="3"/>
  <c r="L31" i="3"/>
  <c r="K31" i="3"/>
  <c r="L82" i="3"/>
  <c r="K82" i="3"/>
  <c r="L33" i="3"/>
  <c r="K33" i="3"/>
  <c r="L29" i="3"/>
  <c r="K29" i="3"/>
  <c r="L50" i="3"/>
  <c r="K50" i="3"/>
  <c r="L81" i="3"/>
  <c r="K81" i="3"/>
  <c r="L44" i="3"/>
  <c r="K44" i="3"/>
  <c r="L67" i="3"/>
  <c r="K67" i="3"/>
  <c r="L75" i="3"/>
  <c r="K75" i="3"/>
  <c r="L36" i="3"/>
  <c r="K36" i="3"/>
  <c r="L41" i="3"/>
  <c r="K41" i="3"/>
  <c r="L74" i="3"/>
  <c r="K74" i="3"/>
  <c r="L59" i="3"/>
  <c r="K59" i="3"/>
  <c r="L30" i="3"/>
  <c r="K30" i="3"/>
  <c r="L83" i="3"/>
  <c r="K83" i="3"/>
  <c r="L34" i="3"/>
  <c r="K34" i="3"/>
  <c r="L53" i="3"/>
  <c r="K53" i="3"/>
  <c r="L45" i="3"/>
  <c r="K45" i="3"/>
  <c r="L73" i="3"/>
  <c r="K73" i="3"/>
  <c r="L57" i="3"/>
  <c r="K57" i="3"/>
  <c r="L64" i="3"/>
  <c r="K64" i="3"/>
  <c r="L38" i="3"/>
  <c r="K38" i="3"/>
  <c r="L54" i="3"/>
  <c r="K54" i="3"/>
  <c r="L72" i="3"/>
  <c r="K72" i="3"/>
  <c r="L46" i="3"/>
  <c r="K46" i="3"/>
  <c r="L39" i="3"/>
  <c r="K39" i="3"/>
  <c r="L55" i="3"/>
  <c r="K55" i="3"/>
  <c r="L80" i="3"/>
  <c r="K80" i="3"/>
  <c r="L27" i="3"/>
  <c r="A30" i="9" a="1"/>
  <c r="A30" i="9" s="1"/>
  <c r="F30" i="9" s="1"/>
  <c r="F58" i="6"/>
  <c r="F19" i="9"/>
  <c r="A24" i="6" a="1"/>
  <c r="A24" i="6" s="1"/>
  <c r="A25" i="6" s="1" a="1"/>
  <c r="A25" i="6" s="1"/>
  <c r="A26" i="6" s="1" a="1"/>
  <c r="A26" i="6" s="1"/>
  <c r="L21" i="3"/>
  <c r="L22" i="3"/>
  <c r="L23" i="3"/>
  <c r="L25" i="3"/>
  <c r="L24" i="3"/>
  <c r="L20" i="3"/>
  <c r="L19" i="3"/>
  <c r="E62" i="3"/>
  <c r="M62" i="3" s="1"/>
  <c r="E69" i="3"/>
  <c r="E77" i="3"/>
  <c r="M77" i="3" s="1"/>
  <c r="L62" i="3" l="1"/>
  <c r="K62" i="3"/>
  <c r="L77" i="3"/>
  <c r="F107" i="6" s="1"/>
  <c r="K77" i="3"/>
  <c r="A31" i="9" a="1"/>
  <c r="A31" i="9" s="1"/>
  <c r="F31" i="9" s="1"/>
  <c r="A27" i="6" a="1"/>
  <c r="A27" i="6" s="1"/>
  <c r="A28" i="6" s="1" a="1"/>
  <c r="A28" i="6" s="1"/>
  <c r="A29" i="6" s="1" a="1"/>
  <c r="A29" i="6" s="1"/>
  <c r="A30" i="6" s="1" a="1"/>
  <c r="A30" i="6" s="1"/>
  <c r="A31" i="6" s="1" a="1"/>
  <c r="A31" i="6" s="1"/>
  <c r="A32" i="6" s="1" a="1"/>
  <c r="A32" i="6" s="1"/>
  <c r="A33" i="6" s="1" a="1"/>
  <c r="A33" i="6" s="1"/>
  <c r="A34" i="6" s="1" a="1"/>
  <c r="A34" i="6" s="1"/>
  <c r="A35" i="6" s="1" a="1"/>
  <c r="A35" i="6" s="1"/>
  <c r="A36" i="6" s="1" a="1"/>
  <c r="A36" i="6" s="1"/>
  <c r="A37" i="6" s="1" a="1"/>
  <c r="A37" i="6" s="1"/>
  <c r="A38" i="6" s="1" a="1"/>
  <c r="A38" i="6" s="1"/>
  <c r="A39" i="6" s="1" a="1"/>
  <c r="A39" i="6" s="1"/>
  <c r="A40" i="6" s="1" a="1"/>
  <c r="A40" i="6" s="1"/>
  <c r="A41" i="6" s="1" a="1"/>
  <c r="A41" i="6" s="1"/>
  <c r="A42" i="6" s="1" a="1"/>
  <c r="A42" i="6" s="1"/>
  <c r="A43" i="6" s="1" a="1"/>
  <c r="A43" i="6" s="1"/>
  <c r="A44" i="6" s="1" a="1"/>
  <c r="A44" i="6" s="1"/>
  <c r="A45" i="6" s="1" a="1"/>
  <c r="A45" i="6" s="1"/>
  <c r="A46" i="6" s="1" a="1"/>
  <c r="A46" i="6" s="1"/>
  <c r="A47" i="6" s="1" a="1"/>
  <c r="A47" i="6" s="1"/>
  <c r="A48" i="6" s="1" a="1"/>
  <c r="A48" i="6" s="1"/>
  <c r="M69" i="3"/>
  <c r="F92" i="6"/>
  <c r="L69" i="3" l="1"/>
  <c r="F99" i="6" s="1"/>
  <c r="K69" i="3"/>
  <c r="A32" i="9" a="1"/>
  <c r="A32" i="9" s="1"/>
  <c r="A33" i="9" s="1" a="1"/>
  <c r="A33" i="9" s="1"/>
  <c r="F33" i="9" s="1"/>
  <c r="E78" i="3"/>
  <c r="A34" i="9" l="1" a="1"/>
  <c r="A34" i="9" s="1"/>
  <c r="F34" i="9" s="1"/>
  <c r="F32" i="9"/>
  <c r="M78" i="3"/>
  <c r="L78" i="3" l="1"/>
  <c r="K78" i="3"/>
  <c r="A35" i="9" a="1"/>
  <c r="A35" i="9" s="1"/>
  <c r="F35" i="9" s="1"/>
  <c r="F108" i="6"/>
  <c r="F29" i="6" s="1"/>
  <c r="F16" i="6" a="1"/>
  <c r="F16" i="6" s="1"/>
  <c r="F2" i="6" a="1"/>
  <c r="F2" i="6" s="1"/>
  <c r="F6" i="6" a="1"/>
  <c r="F6" i="6" s="1"/>
  <c r="F3" i="6" a="1"/>
  <c r="F3" i="6" s="1"/>
  <c r="F17" i="6" a="1"/>
  <c r="F17" i="6" s="1"/>
  <c r="F9" i="6" a="1"/>
  <c r="F9" i="6" s="1"/>
  <c r="F14" i="6" a="1"/>
  <c r="F14" i="6" s="1"/>
  <c r="F7" i="6" a="1"/>
  <c r="F7" i="6" s="1"/>
  <c r="F12" i="6" a="1"/>
  <c r="F12" i="6" s="1"/>
  <c r="F8" i="6" a="1"/>
  <c r="F8" i="6" s="1"/>
  <c r="F15" i="6" a="1"/>
  <c r="F15" i="6" s="1"/>
  <c r="F4" i="6" a="1"/>
  <c r="F4" i="6" s="1"/>
  <c r="F10" i="6" a="1"/>
  <c r="F10" i="6" s="1"/>
  <c r="F5" i="6" a="1"/>
  <c r="F5" i="6" s="1"/>
  <c r="F11" i="6" a="1"/>
  <c r="F11" i="6" s="1"/>
  <c r="F13" i="6" a="1"/>
  <c r="F13" i="6" s="1"/>
  <c r="A36" i="9" l="1" a="1"/>
  <c r="A36" i="9" s="1"/>
  <c r="F36" i="9" s="1"/>
  <c r="F20" i="6"/>
  <c r="F19" i="6"/>
  <c r="F24" i="6"/>
  <c r="F23" i="6"/>
  <c r="F27" i="6"/>
  <c r="F26" i="6"/>
  <c r="F25" i="6"/>
  <c r="F28" i="6"/>
  <c r="F21" i="6"/>
  <c r="F22" i="6"/>
  <c r="F30" i="6"/>
  <c r="A37" i="9" l="1" a="1"/>
  <c r="A37" i="9" s="1"/>
  <c r="A38" i="9" s="1" a="1"/>
  <c r="A38" i="9" s="1"/>
  <c r="F38" i="9" s="1"/>
  <c r="F31" i="6"/>
  <c r="F37" i="9" l="1"/>
  <c r="A39" i="9" a="1"/>
  <c r="A39" i="9" s="1"/>
  <c r="F39" i="9" s="1"/>
  <c r="F32" i="6"/>
  <c r="A40" i="9" l="1" a="1"/>
  <c r="A40" i="9" s="1"/>
  <c r="F40" i="9" s="1"/>
  <c r="F33" i="6"/>
  <c r="A41" i="9" l="1" a="1"/>
  <c r="A41" i="9" s="1"/>
  <c r="F41" i="9" s="1"/>
  <c r="F34" i="6"/>
  <c r="A42" i="9" l="1" a="1"/>
  <c r="A42" i="9" s="1"/>
  <c r="F42" i="9" s="1"/>
  <c r="F35" i="6"/>
  <c r="A43" i="9" l="1" a="1"/>
  <c r="A43" i="9" s="1"/>
  <c r="F43" i="9" s="1"/>
  <c r="F36" i="6"/>
  <c r="A44" i="9" l="1" a="1"/>
  <c r="A44" i="9" s="1"/>
  <c r="F44" i="9" s="1"/>
  <c r="F37" i="6"/>
  <c r="A45" i="9" l="1" a="1"/>
  <c r="A45" i="9" s="1"/>
  <c r="F45" i="9" s="1"/>
  <c r="F38" i="6"/>
  <c r="A46" i="9" l="1" a="1"/>
  <c r="A46" i="9" s="1"/>
  <c r="F46" i="9" s="1"/>
  <c r="F39" i="6"/>
  <c r="A47" i="9" l="1" a="1"/>
  <c r="A47" i="9" s="1"/>
  <c r="F47" i="9" s="1"/>
  <c r="F40" i="6"/>
  <c r="A48" i="9" l="1" a="1"/>
  <c r="A48" i="9" s="1"/>
  <c r="F48" i="9" s="1"/>
  <c r="F18" i="9" s="1"/>
  <c r="F41" i="6"/>
  <c r="B17" i="7" l="1" a="1"/>
  <c r="B17" i="7" s="1"/>
  <c r="B33" i="7" a="1"/>
  <c r="B33" i="7" s="1"/>
  <c r="B18" i="7" a="1"/>
  <c r="B18" i="7" s="1"/>
  <c r="B34" i="7" a="1"/>
  <c r="B34" i="7" s="1"/>
  <c r="B19" i="7" a="1"/>
  <c r="B19" i="7" s="1"/>
  <c r="B35" i="7" a="1"/>
  <c r="B35" i="7" s="1"/>
  <c r="B29" i="7" a="1"/>
  <c r="B29" i="7" s="1"/>
  <c r="B43" i="7" a="1"/>
  <c r="B43" i="7" s="1"/>
  <c r="B20" i="7" a="1"/>
  <c r="B20" i="7" s="1"/>
  <c r="B36" i="7" a="1"/>
  <c r="B36" i="7" s="1"/>
  <c r="B23" i="7" a="1"/>
  <c r="B23" i="7" s="1"/>
  <c r="B39" i="7" a="1"/>
  <c r="B39" i="7" s="1"/>
  <c r="B22" i="7" a="1"/>
  <c r="B22" i="7" s="1"/>
  <c r="B38" i="7" a="1"/>
  <c r="B38" i="7" s="1"/>
  <c r="B32" i="7" a="1"/>
  <c r="B32" i="7" s="1"/>
  <c r="B13" i="7" a="1"/>
  <c r="B13" i="7" s="1"/>
  <c r="B25" i="7" a="1"/>
  <c r="B25" i="7" s="1"/>
  <c r="B41" i="7" a="1"/>
  <c r="B41" i="7" s="1"/>
  <c r="B26" i="7" a="1"/>
  <c r="B26" i="7" s="1"/>
  <c r="B42" i="7" a="1"/>
  <c r="B42" i="7" s="1"/>
  <c r="B27" i="7" a="1"/>
  <c r="B27" i="7" s="1"/>
  <c r="B21" i="7" a="1"/>
  <c r="B21" i="7" s="1"/>
  <c r="B37" i="7" a="1"/>
  <c r="B37" i="7" s="1"/>
  <c r="B15" i="7" a="1"/>
  <c r="B15" i="7" s="1"/>
  <c r="B28" i="7" a="1"/>
  <c r="B28" i="7" s="1"/>
  <c r="B16" i="7" a="1"/>
  <c r="B16" i="7" s="1"/>
  <c r="B31" i="7" a="1"/>
  <c r="B31" i="7" s="1"/>
  <c r="B14" i="7" a="1"/>
  <c r="B14" i="7" s="1"/>
  <c r="B30" i="7" a="1"/>
  <c r="B30" i="7" s="1"/>
  <c r="B24" i="7" a="1"/>
  <c r="B24" i="7" s="1"/>
  <c r="B40" i="7" a="1"/>
  <c r="B40" i="7" s="1"/>
  <c r="F42" i="6"/>
  <c r="C16" i="7" l="1"/>
  <c r="G16" i="7"/>
  <c r="D16" i="7"/>
  <c r="F16" i="7"/>
  <c r="F21" i="7"/>
  <c r="D21" i="7"/>
  <c r="G21" i="7"/>
  <c r="C21" i="7"/>
  <c r="C14" i="7"/>
  <c r="G14" i="7"/>
  <c r="D14" i="7"/>
  <c r="F14" i="7"/>
  <c r="G15" i="7"/>
  <c r="F15" i="7"/>
  <c r="C15" i="7"/>
  <c r="D15" i="7"/>
  <c r="D42" i="7"/>
  <c r="G42" i="7"/>
  <c r="F42" i="7"/>
  <c r="C42" i="7"/>
  <c r="D13" i="7"/>
  <c r="C13" i="7"/>
  <c r="F13" i="7"/>
  <c r="G13" i="7"/>
  <c r="F39" i="7"/>
  <c r="G39" i="7"/>
  <c r="C39" i="7"/>
  <c r="D39" i="7"/>
  <c r="F43" i="7"/>
  <c r="G43" i="7"/>
  <c r="C43" i="7"/>
  <c r="D43" i="7"/>
  <c r="D34" i="7"/>
  <c r="G34" i="7"/>
  <c r="F34" i="7"/>
  <c r="C34" i="7"/>
  <c r="C40" i="7"/>
  <c r="G40" i="7"/>
  <c r="D40" i="7"/>
  <c r="F40" i="7"/>
  <c r="F31" i="7"/>
  <c r="G31" i="7"/>
  <c r="C31" i="7"/>
  <c r="D31" i="7"/>
  <c r="F37" i="7"/>
  <c r="D37" i="7"/>
  <c r="G37" i="7"/>
  <c r="C37" i="7"/>
  <c r="D26" i="7"/>
  <c r="G26" i="7"/>
  <c r="F26" i="7"/>
  <c r="C26" i="7"/>
  <c r="C32" i="7"/>
  <c r="G32" i="7"/>
  <c r="D32" i="7"/>
  <c r="F32" i="7"/>
  <c r="F23" i="7"/>
  <c r="G23" i="7"/>
  <c r="C23" i="7"/>
  <c r="D23" i="7"/>
  <c r="F29" i="7"/>
  <c r="D29" i="7"/>
  <c r="G29" i="7"/>
  <c r="C29" i="7"/>
  <c r="D18" i="7"/>
  <c r="G18" i="7"/>
  <c r="F18" i="7"/>
  <c r="C18" i="7"/>
  <c r="F41" i="7"/>
  <c r="D41" i="7"/>
  <c r="G41" i="7"/>
  <c r="C41" i="7"/>
  <c r="D38" i="7"/>
  <c r="G38" i="7"/>
  <c r="F38" i="7"/>
  <c r="C38" i="7"/>
  <c r="C36" i="7"/>
  <c r="G36" i="7"/>
  <c r="D36" i="7"/>
  <c r="F36" i="7"/>
  <c r="F35" i="7"/>
  <c r="G35" i="7"/>
  <c r="C35" i="7"/>
  <c r="D35" i="7"/>
  <c r="F33" i="7"/>
  <c r="D33" i="7"/>
  <c r="G33" i="7"/>
  <c r="C33" i="7"/>
  <c r="C24" i="7"/>
  <c r="G24" i="7"/>
  <c r="D24" i="7"/>
  <c r="F24" i="7"/>
  <c r="D30" i="7"/>
  <c r="G30" i="7"/>
  <c r="F30" i="7"/>
  <c r="C30" i="7"/>
  <c r="C28" i="7"/>
  <c r="G28" i="7"/>
  <c r="D28" i="7"/>
  <c r="F28" i="7"/>
  <c r="F27" i="7"/>
  <c r="G27" i="7"/>
  <c r="C27" i="7"/>
  <c r="D27" i="7"/>
  <c r="F25" i="7"/>
  <c r="D25" i="7"/>
  <c r="G25" i="7"/>
  <c r="C25" i="7"/>
  <c r="D22" i="7"/>
  <c r="G22" i="7"/>
  <c r="F22" i="7"/>
  <c r="C22" i="7"/>
  <c r="C20" i="7"/>
  <c r="G20" i="7"/>
  <c r="D20" i="7"/>
  <c r="F20" i="7"/>
  <c r="F19" i="7"/>
  <c r="G19" i="7"/>
  <c r="C19" i="7"/>
  <c r="D19" i="7"/>
  <c r="F17" i="7"/>
  <c r="D17" i="7"/>
  <c r="G17" i="7"/>
  <c r="C17" i="7"/>
  <c r="F43" i="6"/>
  <c r="F44" i="6" l="1"/>
  <c r="F45" i="6" l="1"/>
  <c r="F46" i="6" l="1"/>
  <c r="F47" i="6" l="1"/>
  <c r="F48" i="6" l="1"/>
  <c r="F18" i="6" s="1"/>
  <c r="B28" i="4" l="1" a="1"/>
  <c r="B28" i="4" s="1"/>
  <c r="B15" i="4" a="1"/>
  <c r="B15" i="4" s="1"/>
  <c r="B13" i="4" a="1"/>
  <c r="B13" i="4" s="1"/>
  <c r="B42" i="4" a="1"/>
  <c r="B42" i="4" s="1"/>
  <c r="B32" i="4" a="1"/>
  <c r="B32" i="4" s="1"/>
  <c r="B19" i="4" a="1"/>
  <c r="B19" i="4" s="1"/>
  <c r="B33" i="4" a="1"/>
  <c r="B33" i="4" s="1"/>
  <c r="B20" i="4" a="1"/>
  <c r="B20" i="4" s="1"/>
  <c r="B31" i="4" a="1"/>
  <c r="B31" i="4" s="1"/>
  <c r="B18" i="4" a="1"/>
  <c r="B18" i="4" s="1"/>
  <c r="B29" i="4" a="1"/>
  <c r="B29" i="4" s="1"/>
  <c r="B16" i="4" a="1"/>
  <c r="B16" i="4" s="1"/>
  <c r="B35" i="4" a="1"/>
  <c r="B35" i="4" s="1"/>
  <c r="B22" i="4" a="1"/>
  <c r="B22" i="4" s="1"/>
  <c r="B38" i="4" a="1"/>
  <c r="B38" i="4" s="1"/>
  <c r="B25" i="4" a="1"/>
  <c r="B25" i="4" s="1"/>
  <c r="B36" i="4" a="1"/>
  <c r="B36" i="4" s="1"/>
  <c r="B23" i="4" a="1"/>
  <c r="B23" i="4" s="1"/>
  <c r="B34" i="4" a="1"/>
  <c r="B34" i="4" s="1"/>
  <c r="B21" i="4" a="1"/>
  <c r="B21" i="4" s="1"/>
  <c r="B40" i="4" a="1"/>
  <c r="B40" i="4" s="1"/>
  <c r="B27" i="4" a="1"/>
  <c r="B27" i="4" s="1"/>
  <c r="B41" i="4" a="1"/>
  <c r="B41" i="4" s="1"/>
  <c r="B14" i="4" a="1"/>
  <c r="B14" i="4" s="1"/>
  <c r="B39" i="4" a="1"/>
  <c r="B39" i="4" s="1"/>
  <c r="B26" i="4" a="1"/>
  <c r="B26" i="4" s="1"/>
  <c r="B37" i="4" a="1"/>
  <c r="B37" i="4" s="1"/>
  <c r="B24" i="4" a="1"/>
  <c r="B24" i="4" s="1"/>
  <c r="B43" i="4" a="1"/>
  <c r="B43" i="4" s="1"/>
  <c r="B30" i="4" a="1"/>
  <c r="B30" i="4" s="1"/>
  <c r="B17" i="4" a="1"/>
  <c r="B17" i="4" s="1"/>
  <c r="H20" i="7" l="1"/>
  <c r="H33" i="7"/>
  <c r="H28" i="7"/>
  <c r="H38" i="7"/>
  <c r="H22" i="7"/>
  <c r="H14" i="7"/>
  <c r="H15" i="7" s="1"/>
  <c r="H42" i="7"/>
  <c r="H17" i="7"/>
  <c r="H34" i="7"/>
  <c r="H36" i="7"/>
  <c r="H13" i="7"/>
  <c r="H16" i="7" s="1"/>
  <c r="H35" i="7"/>
  <c r="H21" i="7"/>
  <c r="H39" i="7"/>
  <c r="H40" i="7"/>
  <c r="H31" i="7"/>
  <c r="H30" i="7"/>
  <c r="H32" i="7"/>
  <c r="H19" i="7"/>
  <c r="H23" i="7"/>
  <c r="H18" i="7"/>
  <c r="H43" i="7"/>
  <c r="H24" i="7"/>
  <c r="H37" i="7"/>
  <c r="H29" i="7"/>
  <c r="H41" i="7"/>
  <c r="G24" i="4"/>
  <c r="D24" i="4"/>
  <c r="F24" i="4"/>
  <c r="C24" i="4"/>
  <c r="F14" i="4"/>
  <c r="D14" i="4"/>
  <c r="C14" i="4"/>
  <c r="G14" i="4"/>
  <c r="C21" i="4"/>
  <c r="D21" i="4"/>
  <c r="G21" i="4"/>
  <c r="F21" i="4"/>
  <c r="G25" i="4"/>
  <c r="F25" i="4"/>
  <c r="G16" i="4"/>
  <c r="C16" i="4"/>
  <c r="D16" i="4"/>
  <c r="F16" i="4"/>
  <c r="G20" i="4"/>
  <c r="F20" i="4"/>
  <c r="D20" i="4"/>
  <c r="C20" i="4"/>
  <c r="C42" i="4"/>
  <c r="F42" i="4"/>
  <c r="D42" i="4"/>
  <c r="H42" i="4"/>
  <c r="G42" i="4"/>
  <c r="F37" i="4"/>
  <c r="H37" i="4"/>
  <c r="C37" i="4"/>
  <c r="G37" i="4"/>
  <c r="D37" i="4"/>
  <c r="C41" i="4"/>
  <c r="H41" i="4"/>
  <c r="F41" i="4"/>
  <c r="G41" i="4"/>
  <c r="D41" i="4"/>
  <c r="C34" i="4"/>
  <c r="F34" i="4"/>
  <c r="D34" i="4"/>
  <c r="H34" i="4"/>
  <c r="G34" i="4"/>
  <c r="D38" i="4"/>
  <c r="G38" i="4"/>
  <c r="F38" i="4"/>
  <c r="H38" i="4"/>
  <c r="C38" i="4"/>
  <c r="H29" i="4"/>
  <c r="F29" i="4"/>
  <c r="G29" i="4"/>
  <c r="D29" i="4"/>
  <c r="C29" i="4"/>
  <c r="C33" i="4"/>
  <c r="D33" i="4"/>
  <c r="H33" i="4"/>
  <c r="F33" i="4"/>
  <c r="G33" i="4"/>
  <c r="D13" i="4"/>
  <c r="C13" i="4"/>
  <c r="F13" i="4"/>
  <c r="H13" i="4" s="1"/>
  <c r="G13" i="4"/>
  <c r="C30" i="4"/>
  <c r="F30" i="4"/>
  <c r="D30" i="4"/>
  <c r="G30" i="4"/>
  <c r="H30" i="4"/>
  <c r="D26" i="4"/>
  <c r="F26" i="4"/>
  <c r="C26" i="4"/>
  <c r="G26" i="4"/>
  <c r="D27" i="4"/>
  <c r="F27" i="4"/>
  <c r="G27" i="4"/>
  <c r="C27" i="4"/>
  <c r="C23" i="4"/>
  <c r="D23" i="4"/>
  <c r="F23" i="4"/>
  <c r="G23" i="4"/>
  <c r="F22" i="4"/>
  <c r="D22" i="4"/>
  <c r="C22" i="4"/>
  <c r="G22" i="4"/>
  <c r="G18" i="4"/>
  <c r="C18" i="4"/>
  <c r="D18" i="4"/>
  <c r="F18" i="4"/>
  <c r="G19" i="4"/>
  <c r="C19" i="4"/>
  <c r="D19" i="4"/>
  <c r="F19" i="4"/>
  <c r="F15" i="4"/>
  <c r="C15" i="4"/>
  <c r="D15" i="4"/>
  <c r="G15" i="4"/>
  <c r="F17" i="4"/>
  <c r="D17" i="4"/>
  <c r="G17" i="4"/>
  <c r="C17" i="4"/>
  <c r="H43" i="4"/>
  <c r="D43" i="4"/>
  <c r="F43" i="4"/>
  <c r="G43" i="4"/>
  <c r="C43" i="4"/>
  <c r="F39" i="4"/>
  <c r="C39" i="4"/>
  <c r="H39" i="4"/>
  <c r="D39" i="4"/>
  <c r="G39" i="4"/>
  <c r="F40" i="4"/>
  <c r="H40" i="4"/>
  <c r="D40" i="4"/>
  <c r="G40" i="4"/>
  <c r="C40" i="4"/>
  <c r="F36" i="4"/>
  <c r="D36" i="4"/>
  <c r="C36" i="4"/>
  <c r="G36" i="4"/>
  <c r="H36" i="4"/>
  <c r="F35" i="4"/>
  <c r="G35" i="4"/>
  <c r="C35" i="4"/>
  <c r="D35" i="4"/>
  <c r="H35" i="4"/>
  <c r="D31" i="4"/>
  <c r="G31" i="4"/>
  <c r="F31" i="4"/>
  <c r="H31" i="4"/>
  <c r="C31" i="4"/>
  <c r="H32" i="4"/>
  <c r="F32" i="4"/>
  <c r="G32" i="4"/>
  <c r="D32" i="4"/>
  <c r="C32" i="4"/>
  <c r="H28" i="4"/>
  <c r="G28" i="4"/>
  <c r="F28" i="4"/>
  <c r="D28" i="4"/>
  <c r="C28" i="4"/>
  <c r="H25" i="7" l="1"/>
  <c r="H14" i="4"/>
  <c r="H16" i="4"/>
  <c r="H15" i="4" l="1"/>
  <c r="H26" i="7"/>
  <c r="H18" i="4"/>
  <c r="H17" i="4"/>
  <c r="H27" i="7" l="1"/>
  <c r="C8" i="7" s="1"/>
  <c r="C9" i="7" s="1"/>
  <c r="H19" i="4"/>
  <c r="H21" i="4"/>
  <c r="H20" i="4"/>
  <c r="H22" i="4" l="1"/>
  <c r="H23" i="4" s="1"/>
  <c r="H24" i="4" l="1"/>
  <c r="H25" i="4" l="1"/>
  <c r="H26" i="4" l="1"/>
  <c r="H27" i="4" l="1"/>
  <c r="C8" i="4" s="1"/>
  <c r="C9" i="4" s="1"/>
</calcChain>
</file>

<file path=xl/sharedStrings.xml><?xml version="1.0" encoding="utf-8"?>
<sst xmlns="http://schemas.openxmlformats.org/spreadsheetml/2006/main" count="478" uniqueCount="167">
  <si>
    <t>Anleitung</t>
  </si>
  <si>
    <t>.</t>
  </si>
  <si>
    <t>Liebe Winzerinnen und Winzer,</t>
  </si>
  <si>
    <t>mit diesem Dosierrechner bieten wir Ihnen eine Hilfestellung zur Planung des Produktbedarfs für</t>
  </si>
  <si>
    <t>den Pflanzenschutz im Weinbau.</t>
  </si>
  <si>
    <t>Der Dosierrechner bietet folgende Möglichkeiten:</t>
  </si>
  <si>
    <t>+</t>
  </si>
  <si>
    <t>Professionelle Planung Ihrer Spritzfolge</t>
  </si>
  <si>
    <t>Vorinstallierte BASF Produkte mit den entsprechenden Aufwandmengen</t>
  </si>
  <si>
    <t>Flexible Möglichkeit Produkte von anderen Anbietern einzutragen</t>
  </si>
  <si>
    <t>Berechnung der benötigten Produktmenge zum jeweiligen Entwicklungsstadium</t>
  </si>
  <si>
    <t>Berechnung der benötigten Produktmenge pro Spritzfass</t>
  </si>
  <si>
    <t>Berechnung des Gesamtbedarfs an Pflanzenschutzmittel für Ihren Betrieb</t>
  </si>
  <si>
    <t>Berechnung der Pflanzenschutzmittelkosten für Ihren Betrieb</t>
  </si>
  <si>
    <t>Hilfestellung bei der Aufzeichnung Ihrer Pflanzenschutzanwendungen</t>
  </si>
  <si>
    <t>Glossar</t>
  </si>
  <si>
    <t>Zeitpunkt</t>
  </si>
  <si>
    <t>Entspricht dem Entwicklungsstadium Ihrer Reben</t>
  </si>
  <si>
    <t>Datum</t>
  </si>
  <si>
    <t>Tag der Pflanzenschutzmaßnahme</t>
  </si>
  <si>
    <t>Produkt</t>
  </si>
  <si>
    <t>Bezeichnung des Produktes</t>
  </si>
  <si>
    <t>Empfohlene und Aktuelle Aufwandmenge bei voller Belaubung [kg, L, Stk / ha]</t>
  </si>
  <si>
    <t>Die volle Aufwandmenge eines Produktes bei voller Belaubung</t>
  </si>
  <si>
    <t>Einheit [kg, L, Stk]</t>
  </si>
  <si>
    <t>kg, L oder Stück</t>
  </si>
  <si>
    <t>Verwendete Düsenanzahl [Stk]</t>
  </si>
  <si>
    <t>Anzahl der geöffneten Düsen bei der jeweiligen Spritzung</t>
  </si>
  <si>
    <t>Spritzbrühe [L / ha]</t>
  </si>
  <si>
    <t>Automatisch berechnete  Brühenmenge auf Basis der Anzahl der geöffneten Düsen</t>
  </si>
  <si>
    <t>(ergibt Annäherungswerte, je nach Spritzentyp kann es Abweichungen geben)</t>
  </si>
  <si>
    <t>Betriebsfläche [ha]</t>
  </si>
  <si>
    <t>Gesamte Weinbaufläche des Betriebes</t>
  </si>
  <si>
    <t>Behandelte Fläche [ha]</t>
  </si>
  <si>
    <t>Tatsächlich behandelte Fläche bei der jeweiligen Spritzung</t>
  </si>
  <si>
    <t>(zB: bei Spezialbotrytiziden wird oft nur eine Teilfläche behandelt)</t>
  </si>
  <si>
    <t>Produktmenge pro Spritzfassfüllung [kg, L, Stk]</t>
  </si>
  <si>
    <t>Automatisch berechnete Menge an Produkt in kg, L oder Stück pro Spritzfassfüllung angepasst an</t>
  </si>
  <si>
    <t>das entsprechende Entwicklungsstadium und der verwendeten Wassermenge</t>
  </si>
  <si>
    <t>Gesamtproduktbedarf laut Entwicklunsstadien für den Betrieb [kg, L, Stk]</t>
  </si>
  <si>
    <t>Automatisch berechnete Menge an Produkt für die zu behandelnde Fläche angepasst an</t>
  </si>
  <si>
    <t>Berechnete Aufwandmenge pro ha [kg, L, Stk]</t>
  </si>
  <si>
    <t>Tatsächlich ausgebrachte Menge an Produkt pro ha in kg, L oder Stück</t>
  </si>
  <si>
    <t>Kosten pro kg, L, Stk</t>
  </si>
  <si>
    <t>Preis des Produktes pro kg, L oder Stück</t>
  </si>
  <si>
    <t>Kosten pro ha</t>
  </si>
  <si>
    <t>Gesamtkosten der Pflanzenschutzmittel pro ha</t>
  </si>
  <si>
    <t>Gesamtkosten</t>
  </si>
  <si>
    <t>Gesamtkosten der Pflanzenschutzmittel auf der behandelten Fläche</t>
  </si>
  <si>
    <t>Bemerkungen</t>
  </si>
  <si>
    <t>Platz für etwaige Anmerkungen</t>
  </si>
  <si>
    <t xml:space="preserve">   Berechnung der Pflanzenschutzmittelmenge für eine bestimmte Anlage</t>
  </si>
  <si>
    <t>Kopfdaten:</t>
  </si>
  <si>
    <t>Bitte, fügen Sie folgende Daten ein</t>
  </si>
  <si>
    <t>Name :</t>
  </si>
  <si>
    <t>Betriebsgröße [ha] :</t>
  </si>
  <si>
    <t>Inhalt Spritzfass [L] :</t>
  </si>
  <si>
    <t>Wasseraufwandmenge/ha* bei voller Belaubung [L] :</t>
  </si>
  <si>
    <t>Anzahl der offenen Düsen bei voller Belaubung [Stk] :</t>
  </si>
  <si>
    <r>
      <rPr>
        <b/>
        <sz val="9"/>
        <color theme="0"/>
        <rFont val="Arial"/>
        <family val="2"/>
      </rPr>
      <t xml:space="preserve">Datum
</t>
    </r>
    <r>
      <rPr>
        <sz val="8"/>
        <color theme="0"/>
        <rFont val="Arial"/>
        <family val="2"/>
      </rPr>
      <t>[TT.MM]</t>
    </r>
  </si>
  <si>
    <r>
      <t xml:space="preserve">Produkt
</t>
    </r>
    <r>
      <rPr>
        <sz val="8"/>
        <color theme="0"/>
        <rFont val="Arial"/>
        <family val="2"/>
      </rPr>
      <t>[Auswahl]</t>
    </r>
  </si>
  <si>
    <r>
      <t xml:space="preserve">Empfohlene Aufwandmenge bei voller Belaubung     </t>
    </r>
    <r>
      <rPr>
        <sz val="8"/>
        <color theme="0"/>
        <rFont val="Arial"/>
        <family val="2"/>
      </rPr>
      <t>[kg, L, Stk / ha]</t>
    </r>
  </si>
  <si>
    <r>
      <t xml:space="preserve">Aktuellle Aufwandmenge bei voller Belaubung     </t>
    </r>
    <r>
      <rPr>
        <sz val="8"/>
        <color theme="0"/>
        <rFont val="Arial"/>
        <family val="2"/>
      </rPr>
      <t>[kg, L, Stk / ha]</t>
    </r>
  </si>
  <si>
    <r>
      <t xml:space="preserve">Einheit
</t>
    </r>
    <r>
      <rPr>
        <sz val="8"/>
        <color theme="0"/>
        <rFont val="Arial"/>
        <family val="2"/>
      </rPr>
      <t>[kg, L, Stk]</t>
    </r>
  </si>
  <si>
    <r>
      <t xml:space="preserve">Verwendete Düsenanzahl
</t>
    </r>
    <r>
      <rPr>
        <sz val="8"/>
        <color theme="0"/>
        <rFont val="Arial"/>
        <family val="2"/>
      </rPr>
      <t>[Stk]</t>
    </r>
  </si>
  <si>
    <r>
      <t xml:space="preserve">Spritzbrühe
</t>
    </r>
    <r>
      <rPr>
        <sz val="8"/>
        <color theme="0"/>
        <rFont val="Arial"/>
        <family val="2"/>
      </rPr>
      <t>[L / ha]</t>
    </r>
  </si>
  <si>
    <r>
      <t xml:space="preserve">Behandelte Fläche
</t>
    </r>
    <r>
      <rPr>
        <sz val="8"/>
        <color theme="0"/>
        <rFont val="Arial"/>
        <family val="2"/>
      </rPr>
      <t>[ha]</t>
    </r>
  </si>
  <si>
    <r>
      <t xml:space="preserve">Produktmenge pro Spritzfassfüllung    </t>
    </r>
    <r>
      <rPr>
        <sz val="8"/>
        <color theme="0"/>
        <rFont val="Arial"/>
        <family val="2"/>
      </rPr>
      <t>[kg, L, Stk]</t>
    </r>
  </si>
  <si>
    <r>
      <t xml:space="preserve">Gesamtproduktbedarf laut Entwicklunsstadien für den Betrieb    </t>
    </r>
    <r>
      <rPr>
        <sz val="8"/>
        <color theme="0"/>
        <rFont val="Arial"/>
        <family val="2"/>
      </rPr>
      <t>[kg, L, Stk]</t>
    </r>
  </si>
  <si>
    <r>
      <t xml:space="preserve">Berechnete Aufwandmenge pro ha
</t>
    </r>
    <r>
      <rPr>
        <sz val="8"/>
        <color theme="0"/>
        <rFont val="Arial"/>
        <family val="2"/>
      </rPr>
      <t>[kg, L, Stk]</t>
    </r>
  </si>
  <si>
    <r>
      <t xml:space="preserve">Austrieb
</t>
    </r>
    <r>
      <rPr>
        <sz val="9"/>
        <color theme="1"/>
        <rFont val="Arial"/>
        <family val="2"/>
      </rPr>
      <t>ES 09</t>
    </r>
  </si>
  <si>
    <t>Aktuan® Gold</t>
  </si>
  <si>
    <r>
      <t xml:space="preserve">3 - 6 Blatt Stadium
</t>
    </r>
    <r>
      <rPr>
        <sz val="9"/>
        <color theme="1"/>
        <rFont val="Arial"/>
        <family val="2"/>
      </rPr>
      <t>ES 11 - 19</t>
    </r>
  </si>
  <si>
    <r>
      <t xml:space="preserve">Letzte Vorblüte
</t>
    </r>
    <r>
      <rPr>
        <sz val="9"/>
        <color theme="1"/>
        <rFont val="Arial"/>
        <family val="2"/>
      </rPr>
      <t>ES 57 – 61</t>
    </r>
  </si>
  <si>
    <r>
      <t xml:space="preserve">Abgehende Blüte
</t>
    </r>
    <r>
      <rPr>
        <sz val="9"/>
        <color theme="1"/>
        <rFont val="Arial"/>
        <family val="2"/>
      </rPr>
      <t>ES 68 - 69</t>
    </r>
  </si>
  <si>
    <r>
      <t xml:space="preserve">Nachblüte
</t>
    </r>
    <r>
      <rPr>
        <sz val="9"/>
        <color theme="1"/>
        <rFont val="Arial"/>
        <family val="2"/>
      </rPr>
      <t>ES 71 - 73</t>
    </r>
  </si>
  <si>
    <r>
      <t xml:space="preserve">Vor Traubenschluss
</t>
    </r>
    <r>
      <rPr>
        <sz val="9"/>
        <color theme="1"/>
        <rFont val="Arial"/>
        <family val="2"/>
      </rPr>
      <t>ES 73 - 75</t>
    </r>
  </si>
  <si>
    <r>
      <t xml:space="preserve">Nach Traubenschluss
</t>
    </r>
    <r>
      <rPr>
        <sz val="9"/>
        <color theme="1"/>
        <rFont val="Arial"/>
        <family val="2"/>
      </rPr>
      <t>ES 75 - 80</t>
    </r>
  </si>
  <si>
    <r>
      <t xml:space="preserve">Abschluss
</t>
    </r>
    <r>
      <rPr>
        <sz val="9"/>
        <color theme="1"/>
        <rFont val="Arial"/>
        <family val="2"/>
      </rPr>
      <t>ES 81</t>
    </r>
  </si>
  <si>
    <t>Notiz:</t>
  </si>
  <si>
    <t>Für Vollstandigkeit und Richtigkeit wird keine Gewähr übernommen; der Gebrauch liegt alleine im Verantwortungsbereich des Anwenders.</t>
  </si>
  <si>
    <t>Dieser Rechner ist nicht für Recycling-Spritzsysteme geeignet.</t>
  </si>
  <si>
    <t>Ergebnis</t>
  </si>
  <si>
    <t>Betriebsgröße :</t>
  </si>
  <si>
    <t>Gesamtkosten :</t>
  </si>
  <si>
    <t>Gesamtkosten pro ha :</t>
  </si>
  <si>
    <t>Industrie</t>
  </si>
  <si>
    <r>
      <t xml:space="preserve">Kosten pro Einheit
</t>
    </r>
    <r>
      <rPr>
        <sz val="10"/>
        <color theme="0"/>
        <rFont val="Calibri"/>
        <family val="2"/>
        <scheme val="minor"/>
      </rPr>
      <t>[kg, L, Stk]</t>
    </r>
  </si>
  <si>
    <t>Gesamtmenge</t>
  </si>
  <si>
    <t>Oidium</t>
  </si>
  <si>
    <t>Botrytis</t>
  </si>
  <si>
    <t>Name</t>
  </si>
  <si>
    <t>Supplier</t>
  </si>
  <si>
    <t>Unit</t>
  </si>
  <si>
    <t>Dosage per ha</t>
  </si>
  <si>
    <t>SUM usage</t>
  </si>
  <si>
    <t>Basf</t>
  </si>
  <si>
    <t>kg</t>
  </si>
  <si>
    <t>L</t>
  </si>
  <si>
    <t>Cantus®</t>
  </si>
  <si>
    <t>Collis®</t>
  </si>
  <si>
    <t>Delan® WG</t>
  </si>
  <si>
    <t>Enervin®</t>
  </si>
  <si>
    <t>Forum® Star</t>
  </si>
  <si>
    <t>Kumulus® WG</t>
  </si>
  <si>
    <t>Polyram® WG</t>
  </si>
  <si>
    <t>Scala®</t>
  </si>
  <si>
    <t>Silwet® Top</t>
  </si>
  <si>
    <t>Vivando®</t>
  </si>
  <si>
    <t>Zampro®</t>
  </si>
  <si>
    <t>Pfl. Reg. Nr.</t>
  </si>
  <si>
    <t xml:space="preserve"> </t>
  </si>
  <si>
    <t xml:space="preserve">                    Gesamtbedarf</t>
  </si>
  <si>
    <t>*</t>
  </si>
  <si>
    <t>Sercadis®</t>
  </si>
  <si>
    <t>Copac® Flow</t>
  </si>
  <si>
    <t>Delan® Pro</t>
  </si>
  <si>
    <t>**</t>
  </si>
  <si>
    <t>**Bei starkem Oidiumdruck wird zur Verringerung des Resistenzbildungsrisikos ein Zusatz von Karathane Gold empfohlen</t>
  </si>
  <si>
    <t>* Bei 1. Spritzung bei Kumulus WG keine Düsenanzahl eintragen</t>
  </si>
  <si>
    <t>Basf products</t>
  </si>
  <si>
    <t>Unique list</t>
  </si>
  <si>
    <t>All list</t>
  </si>
  <si>
    <r>
      <t xml:space="preserve">Austrieb
</t>
    </r>
    <r>
      <rPr>
        <sz val="8"/>
        <rFont val="Arial"/>
        <family val="2"/>
      </rPr>
      <t>ES 09</t>
    </r>
  </si>
  <si>
    <r>
      <t xml:space="preserve">Erste
Vorblüte
</t>
    </r>
    <r>
      <rPr>
        <sz val="8"/>
        <rFont val="Arial"/>
        <family val="2"/>
      </rPr>
      <t>ES 11-19</t>
    </r>
  </si>
  <si>
    <r>
      <t xml:space="preserve">Nach
Traubenschluss
</t>
    </r>
    <r>
      <rPr>
        <sz val="8"/>
        <rFont val="Arial"/>
        <family val="2"/>
      </rPr>
      <t>ES 75-80</t>
    </r>
  </si>
  <si>
    <r>
      <t xml:space="preserve">Letzte
Vorblüte
</t>
    </r>
    <r>
      <rPr>
        <sz val="8"/>
        <rFont val="Arial"/>
        <family val="2"/>
      </rPr>
      <t>ES 57 – 61</t>
    </r>
  </si>
  <si>
    <r>
      <t xml:space="preserve">Abgehende
Blüte
</t>
    </r>
    <r>
      <rPr>
        <sz val="8"/>
        <rFont val="Arial"/>
        <family val="2"/>
      </rPr>
      <t>ES 68 – 69</t>
    </r>
  </si>
  <si>
    <r>
      <t xml:space="preserve">Nachblüte
</t>
    </r>
    <r>
      <rPr>
        <sz val="8"/>
        <rFont val="Arial"/>
        <family val="2"/>
      </rPr>
      <t>ES 71 – 73</t>
    </r>
  </si>
  <si>
    <r>
      <t xml:space="preserve">Vor
Traubenschluss
</t>
    </r>
    <r>
      <rPr>
        <sz val="8"/>
        <rFont val="Arial"/>
        <family val="2"/>
      </rPr>
      <t>ES 73 – 75</t>
    </r>
  </si>
  <si>
    <r>
      <t xml:space="preserve">Abschluss
</t>
    </r>
    <r>
      <rPr>
        <sz val="8"/>
        <rFont val="Arial"/>
        <family val="2"/>
      </rPr>
      <t>ES 81</t>
    </r>
  </si>
  <si>
    <t>Roter
Brenner</t>
  </si>
  <si>
    <t>Schwarz-
fäule</t>
  </si>
  <si>
    <t>Pho-
mopsis</t>
  </si>
  <si>
    <t>Perono-
spora</t>
  </si>
  <si>
    <r>
      <t>Polyram®
WG</t>
    </r>
    <r>
      <rPr>
        <sz val="8"/>
        <rFont val="Arial"/>
        <family val="2"/>
      </rPr>
      <t xml:space="preserve">
(0,8 kg/ha)</t>
    </r>
  </si>
  <si>
    <r>
      <t xml:space="preserve">Delan® Pro
</t>
    </r>
    <r>
      <rPr>
        <sz val="8"/>
        <rFont val="Arial"/>
        <family val="2"/>
      </rPr>
      <t>(2,4 l/ha)</t>
    </r>
  </si>
  <si>
    <r>
      <rPr>
        <b/>
        <sz val="8"/>
        <rFont val="Arial"/>
        <family val="2"/>
      </rPr>
      <t>Aktuan®
Gold</t>
    </r>
    <r>
      <rPr>
        <sz val="8"/>
        <rFont val="Arial"/>
        <family val="2"/>
      </rPr>
      <t xml:space="preserve">
(1,25 kg/ha)</t>
    </r>
  </si>
  <si>
    <r>
      <rPr>
        <b/>
        <sz val="8"/>
        <rFont val="Arial"/>
        <family val="2"/>
      </rPr>
      <t>Enervin®</t>
    </r>
    <r>
      <rPr>
        <sz val="8"/>
        <rFont val="Arial"/>
        <family val="2"/>
      </rPr>
      <t xml:space="preserve">
(3 kg/ha)</t>
    </r>
  </si>
  <si>
    <r>
      <rPr>
        <b/>
        <sz val="8"/>
        <rFont val="Arial"/>
        <family val="2"/>
      </rPr>
      <t>Delan® Pro</t>
    </r>
    <r>
      <rPr>
        <sz val="8"/>
        <rFont val="Arial"/>
        <family val="2"/>
      </rPr>
      <t xml:space="preserve">
(4 l/ha)</t>
    </r>
  </si>
  <si>
    <r>
      <rPr>
        <b/>
        <sz val="8"/>
        <rFont val="Arial"/>
        <family val="2"/>
      </rPr>
      <t>Zampro®</t>
    </r>
    <r>
      <rPr>
        <sz val="8"/>
        <rFont val="Arial"/>
        <family val="2"/>
      </rPr>
      <t xml:space="preserve">
(1,5 l/ha)</t>
    </r>
  </si>
  <si>
    <r>
      <rPr>
        <b/>
        <sz val="8"/>
        <rFont val="Arial"/>
        <family val="2"/>
      </rPr>
      <t>Copac®
Flow</t>
    </r>
    <r>
      <rPr>
        <sz val="8"/>
        <rFont val="Arial"/>
        <family val="2"/>
      </rPr>
      <t xml:space="preserve">
(1,5 l/ha)</t>
    </r>
  </si>
  <si>
    <r>
      <rPr>
        <b/>
        <sz val="8"/>
        <rFont val="Arial"/>
        <family val="2"/>
      </rPr>
      <t>Kumulus®
WG</t>
    </r>
    <r>
      <rPr>
        <sz val="8"/>
        <rFont val="Arial"/>
        <family val="2"/>
      </rPr>
      <t xml:space="preserve">
(3 kg/ha)</t>
    </r>
  </si>
  <si>
    <r>
      <rPr>
        <b/>
        <sz val="8"/>
        <rFont val="Arial"/>
        <family val="2"/>
      </rPr>
      <t>Vivando®</t>
    </r>
    <r>
      <rPr>
        <sz val="8"/>
        <rFont val="Arial"/>
        <family val="2"/>
      </rPr>
      <t xml:space="preserve">
(0,32 l/ha)</t>
    </r>
  </si>
  <si>
    <r>
      <rPr>
        <b/>
        <sz val="8"/>
        <rFont val="Arial"/>
        <family val="2"/>
      </rPr>
      <t xml:space="preserve">Vivando®
</t>
    </r>
    <r>
      <rPr>
        <sz val="8"/>
        <rFont val="Arial"/>
        <family val="2"/>
      </rPr>
      <t xml:space="preserve">(0,2 l/ha) +
</t>
    </r>
    <r>
      <rPr>
        <b/>
        <sz val="8"/>
        <rFont val="Arial"/>
        <family val="2"/>
      </rPr>
      <t>Kumulus® WG</t>
    </r>
    <r>
      <rPr>
        <sz val="8"/>
        <rFont val="Arial"/>
        <family val="2"/>
      </rPr>
      <t xml:space="preserve">
(3 kg/ha)</t>
    </r>
  </si>
  <si>
    <r>
      <rPr>
        <b/>
        <sz val="8"/>
        <rFont val="Arial"/>
        <family val="2"/>
      </rPr>
      <t>Sercadis®</t>
    </r>
    <r>
      <rPr>
        <sz val="8"/>
        <rFont val="Arial"/>
        <family val="2"/>
      </rPr>
      <t xml:space="preserve">
(0,15 l/ha) +
</t>
    </r>
    <r>
      <rPr>
        <b/>
        <sz val="8"/>
        <rFont val="Arial"/>
        <family val="2"/>
      </rPr>
      <t>Kumulus® WG</t>
    </r>
    <r>
      <rPr>
        <sz val="8"/>
        <rFont val="Arial"/>
        <family val="2"/>
      </rPr>
      <t xml:space="preserve">
(3 kg/ha)</t>
    </r>
  </si>
  <si>
    <r>
      <rPr>
        <b/>
        <sz val="8"/>
        <rFont val="Arial"/>
        <family val="2"/>
      </rPr>
      <t>Vivando®</t>
    </r>
    <r>
      <rPr>
        <sz val="8"/>
        <rFont val="Arial"/>
        <family val="2"/>
      </rPr>
      <t xml:space="preserve">
(0,25 l/ha)* +
</t>
    </r>
    <r>
      <rPr>
        <b/>
        <sz val="8"/>
        <rFont val="Arial"/>
        <family val="2"/>
      </rPr>
      <t>Kumulus® WG</t>
    </r>
    <r>
      <rPr>
        <sz val="8"/>
        <rFont val="Arial"/>
        <family val="2"/>
      </rPr>
      <t xml:space="preserve">
(3 kg/ha)</t>
    </r>
  </si>
  <si>
    <r>
      <rPr>
        <b/>
        <sz val="8"/>
        <rFont val="Arial"/>
        <family val="2"/>
      </rPr>
      <t>Sercadis®</t>
    </r>
    <r>
      <rPr>
        <sz val="8"/>
        <rFont val="Arial"/>
        <family val="2"/>
      </rPr>
      <t xml:space="preserve">
(0,24 l/ha) +
</t>
    </r>
    <r>
      <rPr>
        <b/>
        <sz val="8"/>
        <rFont val="Arial"/>
        <family val="2"/>
      </rPr>
      <t>Kumulus® WG</t>
    </r>
    <r>
      <rPr>
        <sz val="8"/>
        <rFont val="Arial"/>
        <family val="2"/>
      </rPr>
      <t xml:space="preserve">
(3 kg/ha)</t>
    </r>
  </si>
  <si>
    <t>® = eingetragene Marke der BASF</t>
  </si>
  <si>
    <t>* Bei starkem Oidiumdruck wird zur Verringerung des</t>
  </si>
  <si>
    <t>Resistenzbildungsrisikos ein Zusatz von Karathane®</t>
  </si>
  <si>
    <t>Gold empfohlen; Karathane® Gold = eingetragene</t>
  </si>
  <si>
    <t>Max Mustermann</t>
  </si>
  <si>
    <t xml:space="preserve">    Weinbau-Spritzplan  2018</t>
  </si>
  <si>
    <r>
      <t xml:space="preserve">Delan® Pro
</t>
    </r>
    <r>
      <rPr>
        <sz val="8"/>
        <rFont val="Arial"/>
        <family val="2"/>
      </rPr>
      <t>(1,5 l/ha)</t>
    </r>
  </si>
  <si>
    <r>
      <rPr>
        <b/>
        <sz val="8"/>
        <rFont val="Arial"/>
        <family val="2"/>
      </rPr>
      <t>Collis®</t>
    </r>
    <r>
      <rPr>
        <sz val="8"/>
        <rFont val="Arial"/>
        <family val="2"/>
      </rPr>
      <t xml:space="preserve">
(0,64 l/ha) + 
</t>
    </r>
    <r>
      <rPr>
        <b/>
        <sz val="8"/>
        <color theme="0" tint="-0.499984740745262"/>
        <rFont val="Arial"/>
        <family val="2"/>
      </rPr>
      <t xml:space="preserve">Kumar®**
</t>
    </r>
    <r>
      <rPr>
        <sz val="8"/>
        <color theme="0" tint="-0.499984740745262"/>
        <rFont val="Arial"/>
        <family val="2"/>
      </rPr>
      <t>1 %ig</t>
    </r>
  </si>
  <si>
    <r>
      <rPr>
        <b/>
        <sz val="8"/>
        <rFont val="Arial"/>
        <family val="2"/>
      </rPr>
      <t>Scala®</t>
    </r>
    <r>
      <rPr>
        <sz val="8"/>
        <rFont val="Arial"/>
        <family val="2"/>
      </rPr>
      <t xml:space="preserve">
(2 l/ha)</t>
    </r>
  </si>
  <si>
    <r>
      <rPr>
        <b/>
        <sz val="8"/>
        <rFont val="Arial"/>
        <family val="2"/>
      </rPr>
      <t>Cantus®</t>
    </r>
    <r>
      <rPr>
        <sz val="8"/>
        <rFont val="Arial"/>
        <family val="2"/>
      </rPr>
      <t xml:space="preserve">
(1,2 kg/ha)</t>
    </r>
  </si>
  <si>
    <r>
      <rPr>
        <b/>
        <sz val="6"/>
        <rFont val="Arial"/>
        <family val="2"/>
      </rPr>
      <t>Produktnamen und Pfl.Reg.Nr.:</t>
    </r>
    <r>
      <rPr>
        <sz val="6"/>
        <rFont val="Arial"/>
        <family val="2"/>
      </rPr>
      <t xml:space="preserve"> Zampro® 3672/0 |
Aktuan® Gold 3207/0 | Enervin® 3494/0
Kumulus® WG: 396/0 | Collis® 3299/0
Vivando® 3356/0 | Cantus® 3149/0 | Scala® 3064/0
Polyram® WG 3384/0 | Copac® Flow 3675/0
Sercadis® 3796/0 | Delan® Pro 3632/0 | Kumar® 3399/0</t>
    </r>
  </si>
  <si>
    <r>
      <rPr>
        <b/>
        <sz val="6"/>
        <rFont val="Arial"/>
        <family val="2"/>
      </rPr>
      <t>Zusatz von Netzmittel Silwet® Top:</t>
    </r>
    <r>
      <rPr>
        <sz val="6"/>
        <rFont val="Arial"/>
        <family val="2"/>
      </rPr>
      <t xml:space="preserve"> Eine gute Benetzung
ist entscheidend für den Bekämpfungserfolg. Die Zugabe von
Netzmittel Silwet® Top (25 ml/100 l Brühe) optimiert in allen
Fällen die Wirkungsintensität und Wirkungsdauer.</t>
    </r>
  </si>
  <si>
    <r>
      <t xml:space="preserve">Kumar® - Eingetragene Marke der Spiess-Urania
Chemicals GmbH
</t>
    </r>
    <r>
      <rPr>
        <b/>
        <sz val="6"/>
        <rFont val="Arial"/>
        <family val="2"/>
      </rPr>
      <t>Bitte beachten Sie die Gebrauchsanweisung,</t>
    </r>
    <r>
      <rPr>
        <sz val="6"/>
        <rFont val="Arial"/>
        <family val="2"/>
      </rPr>
      <t xml:space="preserve">
Gefahrenhinweise und Sicherheitsratschläge.
www.agrar.basf.at</t>
    </r>
  </si>
  <si>
    <t>® = eingetragene Marke der BASF
*   Bei starkem Oidiumdruck wird zur Verringerung des
    Resistenzbildungsrisikos ein Zusatz von Karathane®
    Gold empfohlen; Karathane® Gold = eingetragene
    Marke von Dow Agrosciences GmbH
** Bei Mischung mit Kumulus WG max. 2 kg/ha Kumar®</t>
  </si>
  <si>
    <r>
      <rPr>
        <b/>
        <sz val="8"/>
        <color theme="0" tint="-0.499984740745262"/>
        <rFont val="Arial"/>
        <family val="2"/>
      </rPr>
      <t>Kumar®**</t>
    </r>
    <r>
      <rPr>
        <sz val="8"/>
        <color theme="0" tint="-0.499984740745262"/>
        <rFont val="Arial"/>
        <family val="2"/>
      </rPr>
      <t xml:space="preserve">
1 %ig</t>
    </r>
  </si>
  <si>
    <r>
      <rPr>
        <b/>
        <sz val="8"/>
        <rFont val="Arial"/>
        <family val="2"/>
      </rPr>
      <t>Collis®</t>
    </r>
    <r>
      <rPr>
        <sz val="8"/>
        <rFont val="Arial"/>
        <family val="2"/>
      </rPr>
      <t xml:space="preserve">
(0,64 l/ha) + </t>
    </r>
    <r>
      <rPr>
        <b/>
        <sz val="8"/>
        <color theme="0" tint="-0.499984740745262"/>
        <rFont val="Arial"/>
        <family val="2"/>
      </rPr>
      <t/>
    </r>
  </si>
  <si>
    <t xml:space="preserve">  Zugelassene
  Indikation</t>
  </si>
  <si>
    <t xml:space="preserve">  Zusatzwirkung</t>
  </si>
  <si>
    <t>Prosper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</si>
</sst>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;\-0;;@"/>
    <numFmt numFmtId="165" formatCode="#\ ##0.00"/>
    <numFmt numFmtId="166" formatCode="#\ ##0.00\ [$€-2]"/>
  </numFmts>
  <fonts count="3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BADA9A"/>
      <name val="Arial"/>
      <family val="2"/>
    </font>
    <font>
      <u/>
      <sz val="10"/>
      <color theme="1"/>
      <name val="Arial"/>
      <family val="2"/>
    </font>
    <font>
      <b/>
      <sz val="14"/>
      <color rgb="FF65AC1E"/>
      <name val="Arial"/>
      <family val="2"/>
    </font>
    <font>
      <b/>
      <sz val="10"/>
      <color theme="1"/>
      <name val="Arial"/>
      <family val="2"/>
    </font>
    <font>
      <sz val="8"/>
      <color rgb="FF65AC1E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7"/>
      <color rgb="FF65AC1E"/>
      <name val="Arial"/>
      <family val="2"/>
    </font>
    <font>
      <b/>
      <sz val="20"/>
      <color theme="0"/>
      <name val="Arial"/>
      <family val="2"/>
    </font>
    <font>
      <b/>
      <sz val="18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9"/>
      <color rgb="FFEFEFEF"/>
      <name val="Arial"/>
      <family val="2"/>
    </font>
    <font>
      <sz val="9"/>
      <color rgb="FFEFEFEF"/>
      <name val="Arial"/>
      <family val="2"/>
    </font>
    <font>
      <sz val="9"/>
      <color theme="0" tint="-0.249977111117893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  <font>
      <sz val="9"/>
      <color rgb="FFBADA9A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BADA9A"/>
      <name val="Calibri"/>
      <family val="2"/>
      <scheme val="minor"/>
    </font>
    <font>
      <sz val="9"/>
      <color theme="0" tint="-4.9989318521683403E-2"/>
      <name val="Arial"/>
      <family val="2"/>
    </font>
    <font>
      <sz val="9"/>
      <color theme="1" tint="0.249977111117893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color rgb="FF4EA82E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BADA9A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F9B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FDE6C5"/>
        <bgColor indexed="64"/>
      </patternFill>
    </fill>
    <fill>
      <patternFill patternType="solid">
        <fgColor rgb="FFC4E0D0"/>
        <bgColor indexed="64"/>
      </patternFill>
    </fill>
    <fill>
      <patternFill patternType="solid">
        <fgColor rgb="FFCBE2F7"/>
        <bgColor indexed="64"/>
      </patternFill>
    </fill>
    <fill>
      <patternFill patternType="darkUp">
        <fgColor theme="0"/>
        <bgColor rgb="FFCBE2F7"/>
      </patternFill>
    </fill>
    <fill>
      <patternFill patternType="darkUp">
        <fgColor theme="0"/>
        <bgColor rgb="FFC4E0D0"/>
      </patternFill>
    </fill>
    <fill>
      <patternFill patternType="darkUp">
        <fgColor theme="0"/>
        <bgColor rgb="FFFDE6C5"/>
      </patternFill>
    </fill>
    <fill>
      <patternFill patternType="darkUp">
        <fgColor theme="0"/>
        <bgColor theme="0" tint="-0.34998626667073579"/>
      </patternFill>
    </fill>
  </fills>
  <borders count="31">
    <border>
      <left/>
      <right/>
      <top/>
      <bottom/>
      <diagonal/>
    </border>
    <border>
      <left/>
      <right style="thin">
        <color rgb="FF999999"/>
      </right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medium">
        <color rgb="FF8C8C8C"/>
      </bottom>
      <diagonal/>
    </border>
    <border>
      <left style="thin">
        <color rgb="FF8C8C8C"/>
      </left>
      <right style="thin">
        <color rgb="FF8C8C8C"/>
      </right>
      <top/>
      <bottom style="thin">
        <color rgb="FF8C8C8C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rgb="FF8C8C8C"/>
      </left>
      <right style="thin">
        <color rgb="FF8C8C8C"/>
      </right>
      <top style="thin">
        <color rgb="FF8C8C8C"/>
      </top>
      <bottom/>
      <diagonal/>
    </border>
    <border>
      <left style="thin">
        <color rgb="FF8C8C8C"/>
      </left>
      <right style="thin">
        <color rgb="FF8C8C8C"/>
      </right>
      <top style="medium">
        <color rgb="FF8C8C8C"/>
      </top>
      <bottom style="thin">
        <color rgb="FF8C8C8C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rgb="FFCBE2F7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73">
    <xf numFmtId="0" fontId="0" fillId="0" borderId="0" xfId="0"/>
    <xf numFmtId="0" fontId="0" fillId="0" borderId="0" xfId="0" applyFill="1" applyBorder="1"/>
    <xf numFmtId="0" fontId="3" fillId="2" borderId="0" xfId="0" applyFont="1" applyFill="1"/>
    <xf numFmtId="0" fontId="4" fillId="2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/>
    <xf numFmtId="0" fontId="1" fillId="0" borderId="0" xfId="0" applyFont="1"/>
    <xf numFmtId="0" fontId="5" fillId="0" borderId="0" xfId="0" applyFont="1"/>
    <xf numFmtId="0" fontId="1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7" fillId="3" borderId="0" xfId="0" applyFont="1" applyFill="1"/>
    <xf numFmtId="0" fontId="1" fillId="3" borderId="0" xfId="0" applyFont="1" applyFill="1" applyAlignment="1">
      <alignment vertical="top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4" fillId="0" borderId="0" xfId="0" applyFont="1"/>
    <xf numFmtId="0" fontId="14" fillId="3" borderId="0" xfId="0" applyFont="1" applyFill="1"/>
    <xf numFmtId="0" fontId="16" fillId="3" borderId="0" xfId="0" applyFont="1" applyFill="1"/>
    <xf numFmtId="0" fontId="14" fillId="0" borderId="0" xfId="0" applyFont="1" applyFill="1"/>
    <xf numFmtId="0" fontId="14" fillId="3" borderId="1" xfId="0" applyFont="1" applyFill="1" applyBorder="1"/>
    <xf numFmtId="0" fontId="14" fillId="3" borderId="2" xfId="0" applyFont="1" applyFill="1" applyBorder="1"/>
    <xf numFmtId="0" fontId="17" fillId="3" borderId="0" xfId="0" applyFont="1" applyFill="1"/>
    <xf numFmtId="0" fontId="18" fillId="3" borderId="0" xfId="0" applyFont="1" applyFill="1"/>
    <xf numFmtId="0" fontId="14" fillId="0" borderId="0" xfId="0" applyFont="1" applyAlignment="1">
      <alignment wrapText="1"/>
    </xf>
    <xf numFmtId="0" fontId="16" fillId="0" borderId="0" xfId="0" applyFont="1" applyFill="1"/>
    <xf numFmtId="0" fontId="17" fillId="3" borderId="0" xfId="0" applyFont="1" applyFill="1" applyAlignment="1">
      <alignment horizontal="left"/>
    </xf>
    <xf numFmtId="0" fontId="19" fillId="0" borderId="0" xfId="0" applyFont="1" applyAlignment="1">
      <alignment wrapText="1"/>
    </xf>
    <xf numFmtId="164" fontId="14" fillId="0" borderId="0" xfId="0" applyNumberFormat="1" applyFont="1" applyAlignment="1">
      <alignment wrapText="1"/>
    </xf>
    <xf numFmtId="0" fontId="14" fillId="0" borderId="0" xfId="0" applyFont="1" applyBorder="1"/>
    <xf numFmtId="0" fontId="14" fillId="0" borderId="0" xfId="0" applyFont="1" applyFill="1" applyBorder="1"/>
    <xf numFmtId="0" fontId="15" fillId="4" borderId="8" xfId="0" applyFont="1" applyFill="1" applyBorder="1" applyAlignment="1">
      <alignment horizontal="center" vertical="center" textRotation="90" wrapText="1"/>
    </xf>
    <xf numFmtId="0" fontId="23" fillId="2" borderId="0" xfId="0" applyFont="1" applyFill="1"/>
    <xf numFmtId="0" fontId="21" fillId="5" borderId="8" xfId="0" applyFont="1" applyFill="1" applyBorder="1" applyAlignment="1">
      <alignment horizontal="center" vertical="center" textRotation="90" wrapText="1"/>
    </xf>
    <xf numFmtId="0" fontId="15" fillId="5" borderId="8" xfId="0" applyFont="1" applyFill="1" applyBorder="1" applyAlignment="1">
      <alignment horizontal="center" vertical="center" textRotation="90" wrapText="1"/>
    </xf>
    <xf numFmtId="0" fontId="20" fillId="6" borderId="0" xfId="0" applyFont="1" applyFill="1" applyBorder="1" applyAlignment="1">
      <alignment horizontal="left"/>
    </xf>
    <xf numFmtId="2" fontId="20" fillId="7" borderId="0" xfId="0" applyNumberFormat="1" applyFont="1" applyFill="1" applyBorder="1" applyAlignment="1">
      <alignment horizontal="left"/>
    </xf>
    <xf numFmtId="16" fontId="2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8" xfId="0" applyFont="1" applyFill="1" applyBorder="1" applyAlignment="1" applyProtection="1">
      <alignment horizontal="left" vertical="center" wrapText="1"/>
      <protection locked="0"/>
    </xf>
    <xf numFmtId="0" fontId="24" fillId="0" borderId="8" xfId="0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Fill="1" applyBorder="1" applyAlignment="1" applyProtection="1">
      <alignment wrapText="1"/>
      <protection locked="0"/>
    </xf>
    <xf numFmtId="16" fontId="2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9" xfId="0" applyFont="1" applyFill="1" applyBorder="1" applyAlignment="1" applyProtection="1">
      <alignment horizontal="left" vertical="center" wrapText="1"/>
      <protection locked="0"/>
    </xf>
    <xf numFmtId="0" fontId="24" fillId="0" borderId="9" xfId="0" applyFont="1" applyFill="1" applyBorder="1" applyAlignment="1" applyProtection="1">
      <alignment horizontal="center" vertical="center" wrapText="1"/>
      <protection locked="0"/>
    </xf>
    <xf numFmtId="0" fontId="24" fillId="0" borderId="9" xfId="0" applyFont="1" applyFill="1" applyBorder="1" applyAlignment="1" applyProtection="1">
      <alignment wrapText="1"/>
      <protection locked="0"/>
    </xf>
    <xf numFmtId="16" fontId="24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0" xfId="0" applyFont="1" applyFill="1" applyBorder="1" applyAlignment="1" applyProtection="1">
      <alignment horizontal="left" vertical="center" wrapText="1"/>
      <protection locked="0"/>
    </xf>
    <xf numFmtId="0" fontId="24" fillId="0" borderId="10" xfId="0" applyFont="1" applyFill="1" applyBorder="1" applyAlignment="1" applyProtection="1">
      <alignment horizontal="center" vertical="center" wrapText="1"/>
      <protection locked="0"/>
    </xf>
    <xf numFmtId="0" fontId="24" fillId="0" borderId="10" xfId="0" applyFont="1" applyFill="1" applyBorder="1" applyAlignment="1" applyProtection="1">
      <alignment wrapText="1"/>
      <protection locked="0"/>
    </xf>
    <xf numFmtId="166" fontId="0" fillId="3" borderId="0" xfId="0" applyNumberFormat="1" applyFill="1" applyProtection="1">
      <protection hidden="1"/>
    </xf>
    <xf numFmtId="0" fontId="0" fillId="2" borderId="0" xfId="0" applyFill="1" applyProtection="1">
      <protection hidden="1"/>
    </xf>
    <xf numFmtId="0" fontId="12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14" fillId="3" borderId="0" xfId="0" applyFont="1" applyFill="1" applyProtection="1">
      <protection hidden="1"/>
    </xf>
    <xf numFmtId="0" fontId="16" fillId="3" borderId="0" xfId="0" applyFont="1" applyFill="1" applyProtection="1">
      <protection hidden="1"/>
    </xf>
    <xf numFmtId="0" fontId="14" fillId="3" borderId="0" xfId="0" applyFont="1" applyFill="1" applyAlignment="1" applyProtection="1">
      <alignment horizontal="right"/>
      <protection hidden="1"/>
    </xf>
    <xf numFmtId="0" fontId="0" fillId="0" borderId="12" xfId="0" applyFill="1" applyBorder="1" applyProtection="1">
      <protection hidden="1"/>
    </xf>
    <xf numFmtId="0" fontId="0" fillId="0" borderId="12" xfId="0" applyBorder="1" applyProtection="1">
      <protection hidden="1"/>
    </xf>
    <xf numFmtId="0" fontId="0" fillId="0" borderId="0" xfId="0" applyAlignment="1" applyProtection="1">
      <alignment vertical="center"/>
      <protection hidden="1"/>
    </xf>
    <xf numFmtId="0" fontId="26" fillId="8" borderId="15" xfId="0" applyFont="1" applyFill="1" applyBorder="1" applyAlignment="1" applyProtection="1">
      <alignment horizontal="center" vertical="center"/>
      <protection hidden="1"/>
    </xf>
    <xf numFmtId="0" fontId="26" fillId="8" borderId="13" xfId="0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0" fontId="0" fillId="0" borderId="11" xfId="0" applyBorder="1" applyProtection="1">
      <protection hidden="1"/>
    </xf>
    <xf numFmtId="0" fontId="0" fillId="0" borderId="17" xfId="0" applyBorder="1" applyProtection="1">
      <protection hidden="1"/>
    </xf>
    <xf numFmtId="166" fontId="0" fillId="0" borderId="14" xfId="0" applyNumberFormat="1" applyBorder="1" applyProtection="1">
      <protection hidden="1"/>
    </xf>
    <xf numFmtId="165" fontId="0" fillId="0" borderId="14" xfId="0" applyNumberFormat="1" applyBorder="1" applyProtection="1">
      <protection hidden="1"/>
    </xf>
    <xf numFmtId="0" fontId="0" fillId="0" borderId="14" xfId="0" applyBorder="1" applyProtection="1">
      <protection hidden="1"/>
    </xf>
    <xf numFmtId="0" fontId="28" fillId="2" borderId="0" xfId="0" applyFont="1" applyFill="1" applyProtection="1">
      <protection hidden="1"/>
    </xf>
    <xf numFmtId="0" fontId="29" fillId="3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0" fontId="14" fillId="3" borderId="5" xfId="0" applyFont="1" applyFill="1" applyBorder="1" applyAlignment="1" applyProtection="1">
      <alignment horizontal="left"/>
      <protection hidden="1"/>
    </xf>
    <xf numFmtId="0" fontId="14" fillId="3" borderId="0" xfId="0" applyFont="1" applyFill="1" applyAlignment="1" applyProtection="1">
      <alignment horizontal="left"/>
      <protection hidden="1"/>
    </xf>
    <xf numFmtId="0" fontId="14" fillId="3" borderId="0" xfId="0" applyFont="1" applyFill="1" applyBorder="1" applyAlignment="1" applyProtection="1">
      <alignment horizontal="left"/>
      <protection hidden="1"/>
    </xf>
    <xf numFmtId="0" fontId="1" fillId="9" borderId="0" xfId="0" applyFont="1" applyFill="1"/>
    <xf numFmtId="16" fontId="24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Fill="1" applyBorder="1" applyAlignment="1" applyProtection="1">
      <alignment horizontal="left" vertical="center" wrapText="1"/>
      <protection locked="0"/>
    </xf>
    <xf numFmtId="0" fontId="24" fillId="0" borderId="18" xfId="0" applyFont="1" applyFill="1" applyBorder="1" applyAlignment="1" applyProtection="1">
      <alignment wrapText="1"/>
      <protection locked="0"/>
    </xf>
    <xf numFmtId="0" fontId="1" fillId="10" borderId="0" xfId="0" applyFont="1" applyFill="1"/>
    <xf numFmtId="0" fontId="30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30" fillId="3" borderId="8" xfId="0" applyFont="1" applyFill="1" applyBorder="1" applyAlignment="1" applyProtection="1">
      <alignment horizontal="center" vertical="center" wrapText="1"/>
      <protection hidden="1"/>
    </xf>
    <xf numFmtId="2" fontId="30" fillId="3" borderId="8" xfId="0" applyNumberFormat="1" applyFont="1" applyFill="1" applyBorder="1" applyAlignment="1" applyProtection="1">
      <alignment vertical="center" wrapText="1"/>
      <protection hidden="1"/>
    </xf>
    <xf numFmtId="0" fontId="30" fillId="3" borderId="9" xfId="0" applyNumberFormat="1" applyFont="1" applyFill="1" applyBorder="1" applyAlignment="1" applyProtection="1">
      <alignment horizontal="center" vertical="center" wrapText="1"/>
      <protection hidden="1"/>
    </xf>
    <xf numFmtId="0" fontId="30" fillId="3" borderId="9" xfId="0" applyFont="1" applyFill="1" applyBorder="1" applyAlignment="1" applyProtection="1">
      <alignment horizontal="center" vertical="center" wrapText="1"/>
      <protection hidden="1"/>
    </xf>
    <xf numFmtId="2" fontId="30" fillId="3" borderId="9" xfId="0" applyNumberFormat="1" applyFont="1" applyFill="1" applyBorder="1" applyAlignment="1" applyProtection="1">
      <alignment vertical="center" wrapText="1"/>
      <protection hidden="1"/>
    </xf>
    <xf numFmtId="0" fontId="30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0" fillId="3" borderId="10" xfId="0" applyFont="1" applyFill="1" applyBorder="1" applyAlignment="1" applyProtection="1">
      <alignment horizontal="center" vertical="center" wrapText="1"/>
      <protection hidden="1"/>
    </xf>
    <xf numFmtId="2" fontId="30" fillId="3" borderId="10" xfId="0" applyNumberFormat="1" applyFont="1" applyFill="1" applyBorder="1" applyAlignment="1" applyProtection="1">
      <alignment vertical="center" wrapText="1"/>
      <protection hidden="1"/>
    </xf>
    <xf numFmtId="0" fontId="1" fillId="0" borderId="0" xfId="0" applyFont="1" applyFill="1" applyAlignment="1">
      <alignment horizontal="left" vertical="top"/>
    </xf>
    <xf numFmtId="0" fontId="26" fillId="8" borderId="13" xfId="0" applyFont="1" applyFill="1" applyBorder="1" applyAlignment="1" applyProtection="1">
      <alignment horizontal="center" vertical="center"/>
      <protection hidden="1"/>
    </xf>
    <xf numFmtId="0" fontId="26" fillId="8" borderId="13" xfId="0" applyFont="1" applyFill="1" applyBorder="1" applyAlignment="1" applyProtection="1">
      <alignment horizontal="center" vertical="center"/>
      <protection hidden="1"/>
    </xf>
    <xf numFmtId="0" fontId="26" fillId="8" borderId="13" xfId="0" applyFont="1" applyFill="1" applyBorder="1" applyAlignment="1" applyProtection="1">
      <alignment horizontal="center" vertical="center"/>
      <protection hidden="1"/>
    </xf>
    <xf numFmtId="0" fontId="31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0" fillId="6" borderId="0" xfId="0" applyNumberFormat="1" applyFont="1" applyFill="1" applyBorder="1" applyAlignment="1">
      <alignment horizontal="left"/>
    </xf>
    <xf numFmtId="0" fontId="1" fillId="0" borderId="0" xfId="0" applyNumberFormat="1" applyFont="1"/>
    <xf numFmtId="0" fontId="0" fillId="0" borderId="12" xfId="0" applyBorder="1" applyAlignment="1" applyProtection="1">
      <alignment horizontal="center"/>
      <protection hidden="1"/>
    </xf>
    <xf numFmtId="16" fontId="24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9" xfId="0" applyFont="1" applyFill="1" applyBorder="1" applyAlignment="1" applyProtection="1">
      <alignment horizontal="left" vertical="center" wrapText="1"/>
      <protection locked="0"/>
    </xf>
    <xf numFmtId="0" fontId="30" fillId="3" borderId="19" xfId="0" applyNumberFormat="1" applyFont="1" applyFill="1" applyBorder="1" applyAlignment="1" applyProtection="1">
      <alignment horizontal="center" vertical="center" wrapText="1"/>
      <protection hidden="1"/>
    </xf>
    <xf numFmtId="0" fontId="24" fillId="0" borderId="19" xfId="0" applyFont="1" applyFill="1" applyBorder="1" applyAlignment="1" applyProtection="1">
      <alignment horizontal="center" vertical="center" wrapText="1"/>
      <protection locked="0"/>
    </xf>
    <xf numFmtId="0" fontId="30" fillId="3" borderId="19" xfId="0" applyFont="1" applyFill="1" applyBorder="1" applyAlignment="1" applyProtection="1">
      <alignment horizontal="center" vertical="center" wrapText="1"/>
      <protection hidden="1"/>
    </xf>
    <xf numFmtId="2" fontId="30" fillId="3" borderId="19" xfId="0" applyNumberFormat="1" applyFont="1" applyFill="1" applyBorder="1" applyAlignment="1" applyProtection="1">
      <alignment vertical="center" wrapText="1"/>
      <protection hidden="1"/>
    </xf>
    <xf numFmtId="0" fontId="24" fillId="0" borderId="19" xfId="0" applyFont="1" applyFill="1" applyBorder="1" applyAlignment="1" applyProtection="1">
      <alignment wrapText="1"/>
      <protection locked="0"/>
    </xf>
    <xf numFmtId="2" fontId="1" fillId="0" borderId="0" xfId="0" applyNumberFormat="1" applyFont="1"/>
    <xf numFmtId="166" fontId="0" fillId="0" borderId="0" xfId="0" applyNumberFormat="1" applyProtection="1">
      <protection locked="0" hidden="1"/>
    </xf>
    <xf numFmtId="166" fontId="0" fillId="0" borderId="14" xfId="0" applyNumberFormat="1" applyBorder="1" applyProtection="1">
      <protection locked="0" hidden="1"/>
    </xf>
    <xf numFmtId="0" fontId="1" fillId="11" borderId="0" xfId="0" applyFont="1" applyFill="1"/>
    <xf numFmtId="0" fontId="2" fillId="0" borderId="0" xfId="0" applyFont="1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Protection="1"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10" fillId="0" borderId="0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protection hidden="1"/>
    </xf>
    <xf numFmtId="0" fontId="33" fillId="0" borderId="0" xfId="0" applyFont="1" applyFill="1" applyBorder="1" applyAlignment="1" applyProtection="1">
      <alignment horizontal="center" wrapText="1"/>
      <protection hidden="1"/>
    </xf>
    <xf numFmtId="0" fontId="33" fillId="0" borderId="20" xfId="0" applyFont="1" applyFill="1" applyBorder="1" applyAlignment="1" applyProtection="1">
      <alignment horizontal="center" wrapText="1"/>
      <protection hidden="1"/>
    </xf>
    <xf numFmtId="0" fontId="10" fillId="12" borderId="21" xfId="0" applyFont="1" applyFill="1" applyBorder="1" applyAlignment="1" applyProtection="1">
      <alignment horizontal="left" vertical="center" wrapText="1" indent="1"/>
      <protection hidden="1"/>
    </xf>
    <xf numFmtId="0" fontId="34" fillId="0" borderId="0" xfId="0" applyFont="1" applyFill="1" applyBorder="1" applyAlignment="1" applyProtection="1">
      <alignment horizontal="right" vertical="center" wrapText="1"/>
      <protection hidden="1"/>
    </xf>
    <xf numFmtId="0" fontId="34" fillId="0" borderId="0" xfId="0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vertical="top"/>
      <protection hidden="1"/>
    </xf>
    <xf numFmtId="0" fontId="10" fillId="0" borderId="24" xfId="0" applyFont="1" applyFill="1" applyBorder="1" applyAlignment="1" applyProtection="1">
      <alignment vertical="top"/>
      <protection hidden="1"/>
    </xf>
    <xf numFmtId="0" fontId="10" fillId="0" borderId="0" xfId="0" applyFont="1" applyFill="1" applyBorder="1" applyAlignment="1" applyProtection="1">
      <alignment vertical="top"/>
      <protection hidden="1"/>
    </xf>
    <xf numFmtId="0" fontId="26" fillId="8" borderId="13" xfId="0" applyFont="1" applyFill="1" applyBorder="1" applyAlignment="1" applyProtection="1">
      <alignment horizontal="center" vertical="center"/>
      <protection hidden="1"/>
    </xf>
    <xf numFmtId="0" fontId="33" fillId="13" borderId="21" xfId="0" applyFont="1" applyFill="1" applyBorder="1" applyAlignment="1" applyProtection="1">
      <alignment horizontal="left" vertical="center" wrapText="1" indent="1"/>
      <protection hidden="1"/>
    </xf>
    <xf numFmtId="0" fontId="32" fillId="13" borderId="21" xfId="0" applyFont="1" applyFill="1" applyBorder="1" applyAlignment="1" applyProtection="1">
      <alignment horizontal="left" vertical="center" wrapText="1" indent="1"/>
      <protection hidden="1"/>
    </xf>
    <xf numFmtId="0" fontId="10" fillId="13" borderId="23" xfId="0" applyFont="1" applyFill="1" applyBorder="1" applyAlignment="1" applyProtection="1">
      <alignment horizontal="left" vertical="center" indent="1"/>
      <protection hidden="1"/>
    </xf>
    <xf numFmtId="0" fontId="10" fillId="13" borderId="21" xfId="0" applyFont="1" applyFill="1" applyBorder="1" applyAlignment="1" applyProtection="1">
      <alignment horizontal="left" vertical="center" wrapText="1" indent="1"/>
      <protection hidden="1"/>
    </xf>
    <xf numFmtId="0" fontId="32" fillId="14" borderId="21" xfId="0" applyFont="1" applyFill="1" applyBorder="1" applyAlignment="1" applyProtection="1">
      <alignment horizontal="left" vertical="center" wrapText="1" indent="1"/>
      <protection hidden="1"/>
    </xf>
    <xf numFmtId="0" fontId="10" fillId="14" borderId="23" xfId="0" applyFont="1" applyFill="1" applyBorder="1" applyAlignment="1" applyProtection="1">
      <alignment horizontal="left" vertical="center" indent="1"/>
      <protection hidden="1"/>
    </xf>
    <xf numFmtId="0" fontId="38" fillId="15" borderId="24" xfId="0" applyFont="1" applyFill="1" applyBorder="1" applyAlignment="1" applyProtection="1">
      <alignment horizontal="left" vertical="top" wrapText="1" indent="1"/>
      <protection hidden="1"/>
    </xf>
    <xf numFmtId="0" fontId="32" fillId="16" borderId="28" xfId="0" applyFont="1" applyFill="1" applyBorder="1" applyAlignment="1" applyProtection="1">
      <alignment horizontal="left" wrapText="1" indent="1"/>
      <protection hidden="1"/>
    </xf>
    <xf numFmtId="0" fontId="10" fillId="17" borderId="23" xfId="0" applyFont="1" applyFill="1" applyBorder="1" applyAlignment="1" applyProtection="1">
      <alignment horizontal="left" vertical="center" indent="1"/>
      <protection hidden="1"/>
    </xf>
    <xf numFmtId="0" fontId="10" fillId="18" borderId="21" xfId="0" applyFont="1" applyFill="1" applyBorder="1" applyAlignment="1" applyProtection="1">
      <alignment horizontal="left" vertical="center" wrapText="1" indent="1"/>
      <protection hidden="1"/>
    </xf>
    <xf numFmtId="0" fontId="0" fillId="19" borderId="20" xfId="0" applyFill="1" applyBorder="1" applyProtection="1">
      <protection hidden="1"/>
    </xf>
    <xf numFmtId="0" fontId="0" fillId="0" borderId="20" xfId="0" applyFill="1" applyBorder="1" applyProtection="1">
      <protection hidden="1"/>
    </xf>
    <xf numFmtId="0" fontId="0" fillId="4" borderId="30" xfId="0" applyFill="1" applyBorder="1" applyProtection="1">
      <protection hidden="1"/>
    </xf>
    <xf numFmtId="0" fontId="35" fillId="0" borderId="0" xfId="0" applyFont="1" applyFill="1" applyBorder="1" applyAlignment="1" applyProtection="1">
      <alignment horizontal="left" vertical="center" wrapText="1"/>
      <protection hidden="1"/>
    </xf>
    <xf numFmtId="0" fontId="35" fillId="0" borderId="0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Alignment="1">
      <alignment horizontal="left" vertical="top"/>
    </xf>
    <xf numFmtId="0" fontId="16" fillId="0" borderId="8" xfId="0" applyFont="1" applyFill="1" applyBorder="1" applyAlignment="1">
      <alignment horizontal="left" textRotation="90" wrapText="1"/>
    </xf>
    <xf numFmtId="0" fontId="16" fillId="0" borderId="8" xfId="0" applyFont="1" applyFill="1" applyBorder="1" applyAlignment="1">
      <alignment horizontal="left" textRotation="90"/>
    </xf>
    <xf numFmtId="0" fontId="16" fillId="0" borderId="18" xfId="0" applyFont="1" applyFill="1" applyBorder="1" applyAlignment="1">
      <alignment horizontal="left" textRotation="90"/>
    </xf>
    <xf numFmtId="0" fontId="16" fillId="0" borderId="9" xfId="0" applyFont="1" applyFill="1" applyBorder="1" applyAlignment="1">
      <alignment horizontal="left" textRotation="90"/>
    </xf>
    <xf numFmtId="0" fontId="14" fillId="0" borderId="3" xfId="0" applyFont="1" applyFill="1" applyBorder="1" applyAlignment="1" applyProtection="1">
      <alignment horizontal="left"/>
      <protection locked="0"/>
    </xf>
    <xf numFmtId="0" fontId="14" fillId="0" borderId="2" xfId="0" applyFont="1" applyFill="1" applyBorder="1" applyAlignment="1" applyProtection="1">
      <alignment horizontal="left"/>
      <protection locked="0"/>
    </xf>
    <xf numFmtId="0" fontId="14" fillId="0" borderId="4" xfId="0" applyFont="1" applyFill="1" applyBorder="1" applyAlignment="1" applyProtection="1">
      <alignment horizontal="left"/>
      <protection locked="0"/>
    </xf>
    <xf numFmtId="0" fontId="14" fillId="0" borderId="6" xfId="0" applyFont="1" applyFill="1" applyBorder="1" applyAlignment="1" applyProtection="1">
      <alignment horizontal="left"/>
      <protection locked="0"/>
    </xf>
    <xf numFmtId="0" fontId="14" fillId="0" borderId="5" xfId="0" applyFont="1" applyFill="1" applyBorder="1" applyAlignment="1" applyProtection="1">
      <alignment horizontal="left"/>
      <protection locked="0"/>
    </xf>
    <xf numFmtId="0" fontId="14" fillId="0" borderId="7" xfId="0" applyFont="1" applyFill="1" applyBorder="1" applyAlignment="1" applyProtection="1">
      <alignment horizontal="left"/>
      <protection locked="0"/>
    </xf>
    <xf numFmtId="0" fontId="16" fillId="0" borderId="10" xfId="0" applyFont="1" applyFill="1" applyBorder="1" applyAlignment="1">
      <alignment horizontal="left" textRotation="90" wrapText="1"/>
    </xf>
    <xf numFmtId="0" fontId="16" fillId="0" borderId="9" xfId="0" applyFont="1" applyFill="1" applyBorder="1" applyAlignment="1">
      <alignment horizontal="left" textRotation="90" wrapText="1"/>
    </xf>
    <xf numFmtId="0" fontId="16" fillId="0" borderId="19" xfId="0" applyFont="1" applyFill="1" applyBorder="1" applyAlignment="1">
      <alignment horizontal="left" textRotation="90" wrapText="1"/>
    </xf>
    <xf numFmtId="0" fontId="26" fillId="8" borderId="16" xfId="0" applyFont="1" applyFill="1" applyBorder="1" applyAlignment="1" applyProtection="1">
      <alignment horizontal="center" vertical="center"/>
      <protection hidden="1"/>
    </xf>
    <xf numFmtId="0" fontId="26" fillId="8" borderId="13" xfId="0" applyFont="1" applyFill="1" applyBorder="1" applyAlignment="1" applyProtection="1">
      <alignment horizontal="center" vertical="center"/>
      <protection hidden="1"/>
    </xf>
    <xf numFmtId="0" fontId="36" fillId="0" borderId="0" xfId="0" applyFont="1" applyFill="1" applyBorder="1" applyAlignment="1" applyProtection="1">
      <alignment horizontal="left" vertical="top" wrapText="1"/>
      <protection hidden="1"/>
    </xf>
    <xf numFmtId="0" fontId="36" fillId="0" borderId="26" xfId="0" applyFont="1" applyFill="1" applyBorder="1" applyAlignment="1" applyProtection="1">
      <alignment horizontal="left" vertical="top" wrapText="1"/>
      <protection hidden="1"/>
    </xf>
    <xf numFmtId="0" fontId="36" fillId="0" borderId="29" xfId="0" applyFont="1" applyFill="1" applyBorder="1" applyAlignment="1" applyProtection="1">
      <alignment horizontal="left" vertical="top" wrapText="1"/>
      <protection hidden="1"/>
    </xf>
    <xf numFmtId="0" fontId="36" fillId="0" borderId="22" xfId="0" applyFont="1" applyFill="1" applyBorder="1" applyAlignment="1" applyProtection="1">
      <alignment horizontal="left" vertical="top" wrapText="1"/>
      <protection hidden="1"/>
    </xf>
    <xf numFmtId="0" fontId="36" fillId="0" borderId="25" xfId="0" applyFont="1" applyFill="1" applyBorder="1" applyAlignment="1" applyProtection="1">
      <alignment horizontal="left" vertical="top" wrapText="1"/>
      <protection hidden="1"/>
    </xf>
    <xf numFmtId="0" fontId="36" fillId="0" borderId="25" xfId="0" applyFont="1" applyFill="1" applyBorder="1" applyAlignment="1" applyProtection="1">
      <alignment vertical="top" wrapText="1"/>
      <protection hidden="1"/>
    </xf>
    <xf numFmtId="0" fontId="36" fillId="0" borderId="0" xfId="0" applyFont="1" applyFill="1" applyBorder="1" applyAlignment="1" applyProtection="1">
      <alignment vertical="top" wrapText="1"/>
      <protection hidden="1"/>
    </xf>
    <xf numFmtId="0" fontId="34" fillId="0" borderId="26" xfId="0" applyFont="1" applyFill="1" applyBorder="1" applyAlignment="1" applyProtection="1">
      <alignment horizontal="center" vertical="center"/>
      <protection hidden="1"/>
    </xf>
    <xf numFmtId="0" fontId="32" fillId="15" borderId="27" xfId="0" applyFont="1" applyFill="1" applyBorder="1" applyAlignment="1" applyProtection="1">
      <alignment horizontal="center" vertical="center"/>
      <protection hidden="1"/>
    </xf>
    <xf numFmtId="0" fontId="32" fillId="15" borderId="24" xfId="0" applyFont="1" applyFill="1" applyBorder="1" applyAlignment="1" applyProtection="1">
      <alignment horizontal="center" vertical="center"/>
      <protection hidden="1"/>
    </xf>
    <xf numFmtId="0" fontId="32" fillId="15" borderId="27" xfId="0" applyFont="1" applyFill="1" applyBorder="1" applyAlignment="1" applyProtection="1">
      <alignment horizontal="center" vertical="center" wrapText="1"/>
      <protection hidden="1"/>
    </xf>
    <xf numFmtId="0" fontId="32" fillId="15" borderId="24" xfId="0" applyFont="1" applyFill="1" applyBorder="1" applyAlignment="1" applyProtection="1">
      <alignment horizontal="center" vertical="center" wrapText="1"/>
      <protection hidden="1"/>
    </xf>
    <xf numFmtId="0" fontId="10" fillId="0" borderId="25" xfId="0" applyFont="1" applyFill="1" applyBorder="1" applyAlignment="1" applyProtection="1">
      <alignment horizontal="center" vertical="center" wrapText="1"/>
      <protection hidden="1"/>
    </xf>
  </cellXfs>
  <cellStyles count="2">
    <cellStyle name="Normálna 2" xfId="1"/>
    <cellStyle name="Standard" xfId="0" builtinId="0"/>
  </cellStyles>
  <dxfs count="27"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bottom style="thin">
          <color theme="0" tint="-0.34998626667073579"/>
        </bottom>
      </border>
    </dxf>
    <dxf>
      <font>
        <color theme="0"/>
      </font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/>
        <i val="0"/>
        <color theme="0"/>
      </font>
      <fill>
        <patternFill>
          <bgColor theme="1" tint="0.499984740745262"/>
        </patternFill>
      </fill>
    </dxf>
    <dxf>
      <fill>
        <patternFill patternType="solid">
          <bgColor rgb="FFEFEFEF"/>
        </patternFill>
      </fill>
      <border>
        <right/>
        <bottom style="thin">
          <color theme="0" tint="-0.34998626667073579"/>
        </bottom>
        <vertical/>
        <horizontal/>
      </border>
    </dxf>
    <dxf>
      <fill>
        <patternFill patternType="solid">
          <bgColor rgb="FFEFEFEF"/>
        </patternFill>
      </fill>
      <border>
        <left style="thin">
          <color theme="0" tint="-0.34998626667073579"/>
        </left>
        <right style="thin">
          <color theme="0" tint="-0.34998626667073579"/>
        </right>
        <bottom style="thin">
          <color theme="0" tint="-0.34998626667073579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ill>
        <patternFill patternType="solid">
          <fgColor auto="1"/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color theme="5"/>
      </font>
    </dxf>
    <dxf>
      <font>
        <color theme="5"/>
      </font>
    </dxf>
    <dxf>
      <fill>
        <patternFill patternType="mediumGray">
          <fgColor theme="5" tint="0.79998168889431442"/>
          <bgColor auto="1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bottom style="thin">
          <color theme="0" tint="-0.34998626667073579"/>
        </bottom>
      </border>
    </dxf>
    <dxf>
      <font>
        <color theme="0"/>
      </font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/>
        <i val="0"/>
        <color theme="0"/>
      </font>
      <fill>
        <patternFill>
          <bgColor theme="1" tint="0.499984740745262"/>
        </patternFill>
      </fill>
    </dxf>
    <dxf>
      <fill>
        <patternFill patternType="solid">
          <bgColor rgb="FFEFEFEF"/>
        </patternFill>
      </fill>
      <border>
        <right/>
        <bottom style="thin">
          <color theme="0" tint="-0.34998626667073579"/>
        </bottom>
        <vertical/>
        <horizontal/>
      </border>
    </dxf>
    <dxf>
      <fill>
        <patternFill patternType="solid">
          <bgColor rgb="FFEFEFEF"/>
        </patternFill>
      </fill>
      <border>
        <left style="thin">
          <color theme="0" tint="-0.34998626667073579"/>
        </left>
        <right style="thin">
          <color theme="0" tint="-0.34998626667073579"/>
        </right>
        <bottom style="thin">
          <color theme="0" tint="-0.34998626667073579"/>
        </bottom>
        <vertical/>
        <horizontal/>
      </border>
    </dxf>
    <dxf>
      <font>
        <color theme="0" tint="-0.14996795556505021"/>
      </font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ill>
        <patternFill patternType="solid">
          <fgColor auto="1"/>
          <bgColor theme="5" tint="0.79998168889431442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color theme="5"/>
      </font>
    </dxf>
    <dxf>
      <font>
        <color theme="5"/>
      </font>
    </dxf>
    <dxf>
      <fill>
        <patternFill patternType="mediumGray">
          <fgColor theme="5" tint="0.79998168889431442"/>
          <bgColor auto="1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</dxfs>
  <tableStyles count="0" defaultTableStyle="TableStyleMedium2" defaultPivotStyle="PivotStyleLight16"/>
  <colors>
    <mruColors>
      <color rgb="FFCBE2F7"/>
      <color rgb="FFC4E0D0"/>
      <color rgb="FFFDE6C5"/>
      <color rgb="FFFEF3E3"/>
      <color rgb="FFE6F1FB"/>
      <color rgb="FFF8E3DD"/>
      <color rgb="FFDDEDE4"/>
      <color rgb="FFEBF5E7"/>
      <color rgb="FFE7E7E7"/>
      <color rgb="FF4EA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Anleitung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Dosierrechner BASF'!H7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Gesamtbedarf BASF'!E13"/><Relationship Id="rId2" Type="http://schemas.openxmlformats.org/officeDocument/2006/relationships/hyperlink" Target="#Anleitung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Weinbau-Spritzplan'!A1"/><Relationship Id="rId2" Type="http://schemas.openxmlformats.org/officeDocument/2006/relationships/hyperlink" Target="#'Dosierrechner BASF'!H7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Gesamtbedarf Blanko'!E13"/><Relationship Id="rId2" Type="http://schemas.openxmlformats.org/officeDocument/2006/relationships/hyperlink" Target="#Anleitung!A1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Weinbau-Spritzplan'!A1"/><Relationship Id="rId2" Type="http://schemas.openxmlformats.org/officeDocument/2006/relationships/hyperlink" Target="#'Dosierrechner Blanko'!H7"/><Relationship Id="rId1" Type="http://schemas.openxmlformats.org/officeDocument/2006/relationships/image" Target="../media/image2.png"/></Relationships>
</file>

<file path=xl/drawings/_rels/drawing7.xml.rels><?xml version="1.0" encoding="UTF-8" standalone="yes" ?><Relationships xmlns="http://schemas.openxmlformats.org/package/2006/relationships"><Relationship Id="rId8" Target="../media/image9.jpeg" Type="http://schemas.openxmlformats.org/officeDocument/2006/relationships/image"/><Relationship Id="rId13" Target="../media/image14.jpeg" Type="http://schemas.openxmlformats.org/officeDocument/2006/relationships/image"/><Relationship Id="rId3" Target="../media/image4.jpeg" Type="http://schemas.openxmlformats.org/officeDocument/2006/relationships/image"/><Relationship Id="rId7" Target="../media/image8.jpeg" Type="http://schemas.openxmlformats.org/officeDocument/2006/relationships/image"/><Relationship Id="rId12" Target="../media/image13.jpeg" Type="http://schemas.openxmlformats.org/officeDocument/2006/relationships/image"/><Relationship Id="rId2" Target="../media/image3.jpeg" Type="http://schemas.openxmlformats.org/officeDocument/2006/relationships/image"/><Relationship Id="rId1" Target="../media/image2.png" Type="http://schemas.openxmlformats.org/officeDocument/2006/relationships/image"/><Relationship Id="rId6" Target="../media/image7.jpeg" Type="http://schemas.openxmlformats.org/officeDocument/2006/relationships/image"/><Relationship Id="rId11" Target="../media/image12.jpeg" Type="http://schemas.openxmlformats.org/officeDocument/2006/relationships/image"/><Relationship Id="rId5" Target="../media/image6.jpeg" Type="http://schemas.openxmlformats.org/officeDocument/2006/relationships/image"/><Relationship Id="rId15" Target="../media/image16.jpeg" Type="http://schemas.openxmlformats.org/officeDocument/2006/relationships/image"/><Relationship Id="rId10" Target="../media/image11.jpeg" Type="http://schemas.openxmlformats.org/officeDocument/2006/relationships/image"/><Relationship Id="rId4" Target="../media/image5.jpeg" Type="http://schemas.openxmlformats.org/officeDocument/2006/relationships/image"/><Relationship Id="rId9" Target="../media/image10.jpeg" Type="http://schemas.openxmlformats.org/officeDocument/2006/relationships/image"/><Relationship Id="rId14" Target="../media/image1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295275</xdr:colOff>
      <xdr:row>37</xdr:row>
      <xdr:rowOff>155956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271131"/>
        </a:xfrm>
        <a:prstGeom prst="rect">
          <a:avLst/>
        </a:prstGeom>
        <a:solidFill>
          <a:srgbClr val="65AC1E"/>
        </a:solidFill>
        <a:ln>
          <a:noFill/>
        </a:ln>
      </xdr:spPr>
    </xdr:pic>
    <xdr:clientData/>
  </xdr:twoCellAnchor>
  <xdr:twoCellAnchor>
    <xdr:from>
      <xdr:col>6</xdr:col>
      <xdr:colOff>180975</xdr:colOff>
      <xdr:row>1</xdr:row>
      <xdr:rowOff>114300</xdr:rowOff>
    </xdr:from>
    <xdr:to>
      <xdr:col>15</xdr:col>
      <xdr:colOff>47625</xdr:colOff>
      <xdr:row>13</xdr:row>
      <xdr:rowOff>104775</xdr:rowOff>
    </xdr:to>
    <xdr:sp macro="" textlink="">
      <xdr:nvSpPr>
        <xdr:cNvPr id="3" name="BlokTextu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38500" y="342900"/>
          <a:ext cx="5353050" cy="2305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0" b="0">
              <a:latin typeface="Arial" panose="020B0604020202020204" pitchFamily="34" charset="0"/>
              <a:cs typeface="Arial" panose="020B0604020202020204" pitchFamily="34" charset="0"/>
            </a:rPr>
            <a:t>Dosierrechner</a:t>
          </a:r>
          <a:br>
            <a:rPr lang="en-US" sz="4000" b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4000" b="0">
              <a:latin typeface="Arial" panose="020B0604020202020204" pitchFamily="34" charset="0"/>
              <a:cs typeface="Arial" panose="020B0604020202020204" pitchFamily="34" charset="0"/>
            </a:rPr>
            <a:t>Weinbau</a:t>
          </a:r>
          <a:endParaRPr lang="sk-SK" sz="4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247650</xdr:colOff>
      <xdr:row>12</xdr:row>
      <xdr:rowOff>133350</xdr:rowOff>
    </xdr:from>
    <xdr:to>
      <xdr:col>13</xdr:col>
      <xdr:colOff>552450</xdr:colOff>
      <xdr:row>17</xdr:row>
      <xdr:rowOff>47625</xdr:rowOff>
    </xdr:to>
    <xdr:sp macro="" textlink="">
      <xdr:nvSpPr>
        <xdr:cNvPr id="4" name="Obdĺžnik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24375" y="2486025"/>
          <a:ext cx="3352800" cy="866775"/>
        </a:xfrm>
        <a:prstGeom prst="rect">
          <a:avLst/>
        </a:prstGeom>
        <a:solidFill>
          <a:srgbClr val="65AC1E"/>
        </a:solidFill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457200" tIns="182880" rtlCol="0" anchor="t"/>
        <a:lstStyle/>
        <a:p>
          <a:pPr algn="l"/>
          <a:r>
            <a:rPr lang="en-US" sz="2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 </a:t>
          </a:r>
          <a:r>
            <a:rPr lang="en-US" sz="2800" b="1">
              <a:latin typeface="Arial" panose="020B0604020202020204" pitchFamily="34" charset="0"/>
              <a:cs typeface="Arial" panose="020B0604020202020204" pitchFamily="34" charset="0"/>
            </a:rPr>
            <a:t>Starten</a:t>
          </a:r>
          <a:endParaRPr lang="sk-SK" sz="2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4</xdr:col>
      <xdr:colOff>614775</xdr:colOff>
      <xdr:row>2</xdr:row>
      <xdr:rowOff>3539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"/>
          <a:ext cx="1119600" cy="11179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342900</xdr:colOff>
      <xdr:row>20</xdr:row>
      <xdr:rowOff>95250</xdr:rowOff>
    </xdr:from>
    <xdr:to>
      <xdr:col>12</xdr:col>
      <xdr:colOff>476250</xdr:colOff>
      <xdr:row>23</xdr:row>
      <xdr:rowOff>95250</xdr:rowOff>
    </xdr:to>
    <xdr:sp macro="" textlink="">
      <xdr:nvSpPr>
        <xdr:cNvPr id="4" name="Obdĺžn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48150" y="3952875"/>
          <a:ext cx="2200275" cy="466725"/>
        </a:xfrm>
        <a:prstGeom prst="rect">
          <a:avLst/>
        </a:prstGeom>
        <a:solidFill>
          <a:srgbClr val="65AC1E"/>
        </a:solidFill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bIns="0" rtlCol="0" anchor="t" anchorCtr="0"/>
        <a:lstStyle/>
        <a:p>
          <a:pPr algn="l"/>
          <a:r>
            <a:rPr lang="en-US" sz="1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</a:t>
          </a:r>
          <a:r>
            <a:rPr lang="en-US" sz="1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Dosierrechner</a:t>
          </a:r>
          <a:endParaRPr lang="sk-SK" sz="1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3</xdr:col>
      <xdr:colOff>81375</xdr:colOff>
      <xdr:row>2</xdr:row>
      <xdr:rowOff>3539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"/>
          <a:ext cx="1119600" cy="11179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89</xdr:row>
      <xdr:rowOff>142875</xdr:rowOff>
    </xdr:from>
    <xdr:to>
      <xdr:col>3</xdr:col>
      <xdr:colOff>1162050</xdr:colOff>
      <xdr:row>93</xdr:row>
      <xdr:rowOff>0</xdr:rowOff>
    </xdr:to>
    <xdr:sp macro="" textlink="">
      <xdr:nvSpPr>
        <xdr:cNvPr id="5" name="Obdĺžnik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38125" y="16944975"/>
          <a:ext cx="2200275" cy="466725"/>
        </a:xfrm>
        <a:prstGeom prst="rect">
          <a:avLst/>
        </a:prstGeom>
        <a:noFill/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Anleitung</a:t>
          </a:r>
        </a:p>
      </xdr:txBody>
    </xdr:sp>
    <xdr:clientData fPrintsWithSheet="0"/>
  </xdr:twoCellAnchor>
  <xdr:twoCellAnchor>
    <xdr:from>
      <xdr:col>13</xdr:col>
      <xdr:colOff>0</xdr:colOff>
      <xdr:row>90</xdr:row>
      <xdr:rowOff>0</xdr:rowOff>
    </xdr:from>
    <xdr:to>
      <xdr:col>14</xdr:col>
      <xdr:colOff>228599</xdr:colOff>
      <xdr:row>93</xdr:row>
      <xdr:rowOff>9525</xdr:rowOff>
    </xdr:to>
    <xdr:sp macro="" textlink="">
      <xdr:nvSpPr>
        <xdr:cNvPr id="8" name="Obdĺžnik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162800" y="16954500"/>
          <a:ext cx="2181224" cy="466725"/>
        </a:xfrm>
        <a:prstGeom prst="rect">
          <a:avLst/>
        </a:prstGeom>
        <a:solidFill>
          <a:srgbClr val="65AC1E"/>
        </a:solidFill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Gesamtbedarf</a:t>
          </a:r>
          <a:endParaRPr lang="sk-SK" sz="1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1119600</xdr:colOff>
      <xdr:row>2</xdr:row>
      <xdr:rowOff>3539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"/>
          <a:ext cx="1119600" cy="11179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2200275</xdr:colOff>
      <xdr:row>46</xdr:row>
      <xdr:rowOff>85725</xdr:rowOff>
    </xdr:to>
    <xdr:sp macro="" textlink="">
      <xdr:nvSpPr>
        <xdr:cNvPr id="3" name="Obdĺžn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38125" y="13877925"/>
          <a:ext cx="2200275" cy="466725"/>
        </a:xfrm>
        <a:prstGeom prst="rect">
          <a:avLst/>
        </a:prstGeom>
        <a:noFill/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Dosierrechner</a:t>
          </a:r>
        </a:p>
      </xdr:txBody>
    </xdr:sp>
    <xdr:clientData fPrintsWithSheet="0"/>
  </xdr:twoCellAnchor>
  <xdr:twoCellAnchor>
    <xdr:from>
      <xdr:col>5</xdr:col>
      <xdr:colOff>323850</xdr:colOff>
      <xdr:row>44</xdr:row>
      <xdr:rowOff>0</xdr:rowOff>
    </xdr:from>
    <xdr:to>
      <xdr:col>7</xdr:col>
      <xdr:colOff>1562101</xdr:colOff>
      <xdr:row>46</xdr:row>
      <xdr:rowOff>85725</xdr:rowOff>
    </xdr:to>
    <xdr:sp macro="" textlink="">
      <xdr:nvSpPr>
        <xdr:cNvPr id="4" name="Obdĺžnik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038850" y="13877925"/>
          <a:ext cx="2800351" cy="466725"/>
        </a:xfrm>
        <a:prstGeom prst="rect">
          <a:avLst/>
        </a:prstGeom>
        <a:solidFill>
          <a:srgbClr val="65AC1E"/>
        </a:solidFill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Weinbau-Spritzplan</a:t>
          </a:r>
          <a:endParaRPr lang="sk-SK" sz="1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3</xdr:col>
      <xdr:colOff>81375</xdr:colOff>
      <xdr:row>2</xdr:row>
      <xdr:rowOff>3539</xdr:rowOff>
    </xdr:to>
    <xdr:pic>
      <xdr:nvPicPr>
        <xdr:cNvPr id="2" name="Obrázok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"/>
          <a:ext cx="1119600" cy="11179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89</xdr:row>
      <xdr:rowOff>142875</xdr:rowOff>
    </xdr:from>
    <xdr:to>
      <xdr:col>3</xdr:col>
      <xdr:colOff>1162050</xdr:colOff>
      <xdr:row>93</xdr:row>
      <xdr:rowOff>0</xdr:rowOff>
    </xdr:to>
    <xdr:sp macro="" textlink="">
      <xdr:nvSpPr>
        <xdr:cNvPr id="3" name="Obdĺžnik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38125" y="17259300"/>
          <a:ext cx="2200275" cy="466725"/>
        </a:xfrm>
        <a:prstGeom prst="rect">
          <a:avLst/>
        </a:prstGeom>
        <a:noFill/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Anleitung</a:t>
          </a:r>
        </a:p>
      </xdr:txBody>
    </xdr:sp>
    <xdr:clientData fPrintsWithSheet="0"/>
  </xdr:twoCellAnchor>
  <xdr:twoCellAnchor>
    <xdr:from>
      <xdr:col>13</xdr:col>
      <xdr:colOff>0</xdr:colOff>
      <xdr:row>90</xdr:row>
      <xdr:rowOff>0</xdr:rowOff>
    </xdr:from>
    <xdr:to>
      <xdr:col>14</xdr:col>
      <xdr:colOff>228599</xdr:colOff>
      <xdr:row>93</xdr:row>
      <xdr:rowOff>9525</xdr:rowOff>
    </xdr:to>
    <xdr:sp macro="" textlink="">
      <xdr:nvSpPr>
        <xdr:cNvPr id="4" name="Obdĺžnik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7162800" y="17268825"/>
          <a:ext cx="2400299" cy="466725"/>
        </a:xfrm>
        <a:prstGeom prst="rect">
          <a:avLst/>
        </a:prstGeom>
        <a:solidFill>
          <a:srgbClr val="65AC1E"/>
        </a:solidFill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Gesamtbedarf</a:t>
          </a:r>
          <a:endParaRPr lang="sk-SK" sz="1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1119600</xdr:colOff>
      <xdr:row>2</xdr:row>
      <xdr:rowOff>3539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"/>
          <a:ext cx="1119600" cy="111796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2200275</xdr:colOff>
      <xdr:row>46</xdr:row>
      <xdr:rowOff>85725</xdr:rowOff>
    </xdr:to>
    <xdr:sp macro="" textlink="">
      <xdr:nvSpPr>
        <xdr:cNvPr id="3" name="Obdĺžn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38125" y="9115425"/>
          <a:ext cx="2200275" cy="466725"/>
        </a:xfrm>
        <a:prstGeom prst="rect">
          <a:avLst/>
        </a:prstGeom>
        <a:noFill/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Dosierrechner</a:t>
          </a:r>
        </a:p>
      </xdr:txBody>
    </xdr:sp>
    <xdr:clientData fPrintsWithSheet="0"/>
  </xdr:twoCellAnchor>
  <xdr:twoCellAnchor>
    <xdr:from>
      <xdr:col>5</xdr:col>
      <xdr:colOff>323850</xdr:colOff>
      <xdr:row>44</xdr:row>
      <xdr:rowOff>0</xdr:rowOff>
    </xdr:from>
    <xdr:to>
      <xdr:col>7</xdr:col>
      <xdr:colOff>1562101</xdr:colOff>
      <xdr:row>46</xdr:row>
      <xdr:rowOff>85725</xdr:rowOff>
    </xdr:to>
    <xdr:sp macro="" textlink="">
      <xdr:nvSpPr>
        <xdr:cNvPr id="4" name="Obdĺžnik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6153150" y="9115425"/>
          <a:ext cx="2800351" cy="466725"/>
        </a:xfrm>
        <a:prstGeom prst="rect">
          <a:avLst/>
        </a:prstGeom>
        <a:solidFill>
          <a:srgbClr val="65AC1E"/>
        </a:solidFill>
        <a:ln>
          <a:noFill/>
        </a:ln>
        <a:effectLst>
          <a:softEdge rad="12700"/>
        </a:effectLst>
        <a:scene3d>
          <a:camera prst="perspectiveLeft"/>
          <a:lightRig rig="threePt" dir="t"/>
        </a:scene3d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lIns="137160" tIns="73152" rtlCol="0" anchor="t"/>
        <a:lstStyle/>
        <a:p>
          <a:pPr algn="l"/>
          <a:r>
            <a:rPr lang="en-US" sz="1800" b="1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&gt;&gt;</a:t>
          </a:r>
          <a:r>
            <a:rPr lang="en-US" sz="1800" b="1" baseline="0">
              <a:latin typeface="Arial" panose="020B0604020202020204" pitchFamily="34" charset="0"/>
              <a:ea typeface="Microsoft Himalaya" panose="01010100010101010101" pitchFamily="2" charset="0"/>
              <a:cs typeface="Arial" panose="020B0604020202020204" pitchFamily="34" charset="0"/>
            </a:rPr>
            <a:t> Weinbau-Spritzplan</a:t>
          </a:r>
          <a:endParaRPr lang="sk-SK" sz="1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9525</xdr:rowOff>
    </xdr:from>
    <xdr:to>
      <xdr:col>3</xdr:col>
      <xdr:colOff>217141</xdr:colOff>
      <xdr:row>2</xdr:row>
      <xdr:rowOff>5175</xdr:rowOff>
    </xdr:to>
    <xdr:pic>
      <xdr:nvPicPr>
        <xdr:cNvPr id="17" name="Obrázok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525"/>
          <a:ext cx="1117460" cy="1119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31166</xdr:colOff>
      <xdr:row>4</xdr:row>
      <xdr:rowOff>0</xdr:rowOff>
    </xdr:from>
    <xdr:to>
      <xdr:col>11</xdr:col>
      <xdr:colOff>639451</xdr:colOff>
      <xdr:row>4</xdr:row>
      <xdr:rowOff>679714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47628" y="2114535"/>
          <a:ext cx="617810" cy="679714"/>
        </a:xfrm>
        <a:prstGeom prst="rect">
          <a:avLst/>
        </a:prstGeom>
      </xdr:spPr>
    </xdr:pic>
    <xdr:clientData/>
  </xdr:twoCellAnchor>
  <xdr:twoCellAnchor editAs="oneCell">
    <xdr:from>
      <xdr:col>11</xdr:col>
      <xdr:colOff>30547</xdr:colOff>
      <xdr:row>4</xdr:row>
      <xdr:rowOff>0</xdr:rowOff>
    </xdr:from>
    <xdr:to>
      <xdr:col>11</xdr:col>
      <xdr:colOff>640070</xdr:colOff>
      <xdr:row>4</xdr:row>
      <xdr:rowOff>679714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47009" y="2825262"/>
          <a:ext cx="619048" cy="679714"/>
        </a:xfrm>
        <a:prstGeom prst="rect">
          <a:avLst/>
        </a:prstGeom>
      </xdr:spPr>
    </xdr:pic>
    <xdr:clientData/>
  </xdr:twoCellAnchor>
  <xdr:twoCellAnchor editAs="oneCell">
    <xdr:from>
      <xdr:col>11</xdr:col>
      <xdr:colOff>31166</xdr:colOff>
      <xdr:row>4</xdr:row>
      <xdr:rowOff>0</xdr:rowOff>
    </xdr:from>
    <xdr:to>
      <xdr:col>11</xdr:col>
      <xdr:colOff>639451</xdr:colOff>
      <xdr:row>4</xdr:row>
      <xdr:rowOff>679714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47628" y="3545498"/>
          <a:ext cx="617810" cy="679714"/>
        </a:xfrm>
        <a:prstGeom prst="rect">
          <a:avLst/>
        </a:prstGeom>
      </xdr:spPr>
    </xdr:pic>
    <xdr:clientData/>
  </xdr:twoCellAnchor>
  <xdr:twoCellAnchor editAs="oneCell">
    <xdr:from>
      <xdr:col>11</xdr:col>
      <xdr:colOff>31786</xdr:colOff>
      <xdr:row>4</xdr:row>
      <xdr:rowOff>25643</xdr:rowOff>
    </xdr:from>
    <xdr:to>
      <xdr:col>11</xdr:col>
      <xdr:colOff>638832</xdr:colOff>
      <xdr:row>4</xdr:row>
      <xdr:rowOff>705307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48248" y="4267931"/>
          <a:ext cx="616571" cy="679664"/>
        </a:xfrm>
        <a:prstGeom prst="rect">
          <a:avLst/>
        </a:prstGeom>
      </xdr:spPr>
    </xdr:pic>
    <xdr:clientData/>
  </xdr:twoCellAnchor>
  <xdr:twoCellAnchor editAs="oneCell">
    <xdr:from>
      <xdr:col>11</xdr:col>
      <xdr:colOff>33024</xdr:colOff>
      <xdr:row>5</xdr:row>
      <xdr:rowOff>21248</xdr:rowOff>
    </xdr:from>
    <xdr:to>
      <xdr:col>11</xdr:col>
      <xdr:colOff>647119</xdr:colOff>
      <xdr:row>5</xdr:row>
      <xdr:rowOff>697248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649486" y="4981575"/>
          <a:ext cx="614095" cy="67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32405</xdr:colOff>
      <xdr:row>10</xdr:row>
      <xdr:rowOff>28341</xdr:rowOff>
    </xdr:from>
    <xdr:to>
      <xdr:col>11</xdr:col>
      <xdr:colOff>638213</xdr:colOff>
      <xdr:row>10</xdr:row>
      <xdr:rowOff>705579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48867" y="5706706"/>
          <a:ext cx="615333" cy="677238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161927</xdr:colOff>
      <xdr:row>2</xdr:row>
      <xdr:rowOff>20433</xdr:rowOff>
    </xdr:from>
    <xdr:to>
      <xdr:col>3</xdr:col>
      <xdr:colOff>667070</xdr:colOff>
      <xdr:row>3</xdr:row>
      <xdr:rowOff>13161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96644" y="1146868"/>
          <a:ext cx="505143" cy="663619"/>
        </a:xfrm>
        <a:prstGeom prst="rect">
          <a:avLst/>
        </a:prstGeom>
      </xdr:spPr>
    </xdr:pic>
    <xdr:clientData/>
  </xdr:twoCellAnchor>
  <xdr:twoCellAnchor editAs="oneCell">
    <xdr:from>
      <xdr:col>4</xdr:col>
      <xdr:colOff>152399</xdr:colOff>
      <xdr:row>2</xdr:row>
      <xdr:rowOff>36718</xdr:rowOff>
    </xdr:from>
    <xdr:to>
      <xdr:col>4</xdr:col>
      <xdr:colOff>662494</xdr:colOff>
      <xdr:row>3</xdr:row>
      <xdr:rowOff>3873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189921" y="1163153"/>
          <a:ext cx="510095" cy="633905"/>
        </a:xfrm>
        <a:prstGeom prst="rect">
          <a:avLst/>
        </a:prstGeom>
      </xdr:spPr>
    </xdr:pic>
    <xdr:clientData/>
  </xdr:twoCellAnchor>
  <xdr:twoCellAnchor editAs="oneCell">
    <xdr:from>
      <xdr:col>5</xdr:col>
      <xdr:colOff>114299</xdr:colOff>
      <xdr:row>2</xdr:row>
      <xdr:rowOff>42146</xdr:rowOff>
    </xdr:from>
    <xdr:to>
      <xdr:col>5</xdr:col>
      <xdr:colOff>688775</xdr:colOff>
      <xdr:row>2</xdr:row>
      <xdr:rowOff>666146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4625" y="1168581"/>
          <a:ext cx="574476" cy="6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123824</xdr:colOff>
      <xdr:row>2</xdr:row>
      <xdr:rowOff>69289</xdr:rowOff>
    </xdr:from>
    <xdr:to>
      <xdr:col>6</xdr:col>
      <xdr:colOff>772586</xdr:colOff>
      <xdr:row>2</xdr:row>
      <xdr:rowOff>643765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966954" y="1195724"/>
          <a:ext cx="648762" cy="574476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2</xdr:row>
      <xdr:rowOff>61147</xdr:rowOff>
    </xdr:from>
    <xdr:to>
      <xdr:col>7</xdr:col>
      <xdr:colOff>717731</xdr:colOff>
      <xdr:row>2</xdr:row>
      <xdr:rowOff>650480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879285" y="1187582"/>
          <a:ext cx="584381" cy="589333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133351</xdr:colOff>
      <xdr:row>2</xdr:row>
      <xdr:rowOff>36718</xdr:rowOff>
    </xdr:from>
    <xdr:to>
      <xdr:col>8</xdr:col>
      <xdr:colOff>668208</xdr:colOff>
      <xdr:row>3</xdr:row>
      <xdr:rowOff>3873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782090" y="1163153"/>
          <a:ext cx="534857" cy="633905"/>
        </a:xfrm>
        <a:prstGeom prst="rect">
          <a:avLst/>
        </a:prstGeom>
      </xdr:spPr>
    </xdr:pic>
    <xdr:clientData/>
  </xdr:twoCellAnchor>
  <xdr:twoCellAnchor editAs="oneCell">
    <xdr:from>
      <xdr:col>9</xdr:col>
      <xdr:colOff>133349</xdr:colOff>
      <xdr:row>2</xdr:row>
      <xdr:rowOff>28575</xdr:rowOff>
    </xdr:from>
    <xdr:to>
      <xdr:col>9</xdr:col>
      <xdr:colOff>688016</xdr:colOff>
      <xdr:row>3</xdr:row>
      <xdr:rowOff>6446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684892" y="1155010"/>
          <a:ext cx="554667" cy="648762"/>
        </a:xfrm>
        <a:prstGeom prst="rect">
          <a:avLst/>
        </a:prstGeom>
      </xdr:spPr>
    </xdr:pic>
    <xdr:clientData/>
  </xdr:twoCellAnchor>
  <xdr:twoCellAnchor editAs="oneCell">
    <xdr:from>
      <xdr:col>10</xdr:col>
      <xdr:colOff>123826</xdr:colOff>
      <xdr:row>2</xdr:row>
      <xdr:rowOff>16566</xdr:rowOff>
    </xdr:from>
    <xdr:to>
      <xdr:col>10</xdr:col>
      <xdr:colOff>723064</xdr:colOff>
      <xdr:row>3</xdr:row>
      <xdr:rowOff>48913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578174" y="1143001"/>
          <a:ext cx="599238" cy="703238"/>
        </a:xfrm>
        <a:prstGeom prst="rect">
          <a:avLst/>
        </a:prstGeom>
      </xdr:spPr>
    </xdr:pic>
    <xdr:clientData/>
  </xdr:twoCellAnchor>
  <xdr:oneCellAnchor>
    <xdr:from>
      <xdr:col>11</xdr:col>
      <xdr:colOff>31166</xdr:colOff>
      <xdr:row>8</xdr:row>
      <xdr:rowOff>21248</xdr:rowOff>
    </xdr:from>
    <xdr:ext cx="608285" cy="679714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13166" y="3669323"/>
          <a:ext cx="608285" cy="679714"/>
        </a:xfrm>
        <a:prstGeom prst="rect">
          <a:avLst/>
        </a:prstGeom>
      </xdr:spPr>
    </xdr:pic>
    <xdr:clientData/>
  </xdr:oneCellAnchor>
  <xdr:oneCellAnchor>
    <xdr:from>
      <xdr:col>11</xdr:col>
      <xdr:colOff>31166</xdr:colOff>
      <xdr:row>9</xdr:row>
      <xdr:rowOff>26362</xdr:rowOff>
    </xdr:from>
    <xdr:ext cx="608285" cy="679714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13166" y="2245687"/>
          <a:ext cx="608285" cy="679714"/>
        </a:xfrm>
        <a:prstGeom prst="rect">
          <a:avLst/>
        </a:prstGeom>
      </xdr:spPr>
    </xdr:pic>
    <xdr:clientData/>
  </xdr:oneCellAnchor>
  <xdr:oneCellAnchor>
    <xdr:from>
      <xdr:col>11</xdr:col>
      <xdr:colOff>30547</xdr:colOff>
      <xdr:row>10</xdr:row>
      <xdr:rowOff>19050</xdr:rowOff>
    </xdr:from>
    <xdr:ext cx="609523" cy="679714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12547" y="2952750"/>
          <a:ext cx="609523" cy="679714"/>
        </a:xfrm>
        <a:prstGeom prst="rect">
          <a:avLst/>
        </a:prstGeom>
      </xdr:spPr>
    </xdr:pic>
    <xdr:clientData/>
  </xdr:oneCellAnchor>
  <xdr:oneCellAnchor>
    <xdr:from>
      <xdr:col>11</xdr:col>
      <xdr:colOff>32405</xdr:colOff>
      <xdr:row>6</xdr:row>
      <xdr:rowOff>12465</xdr:rowOff>
    </xdr:from>
    <xdr:ext cx="605808" cy="677238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414405" y="3663715"/>
          <a:ext cx="605808" cy="6772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R38"/>
  <sheetViews>
    <sheetView showGridLines="0" zoomScaleNormal="100" zoomScalePageLayoutView="85" workbookViewId="0">
      <selection activeCell="D36" sqref="D36"/>
    </sheetView>
  </sheetViews>
  <sheetFormatPr baseColWidth="10" defaultColWidth="0" defaultRowHeight="14.4" zeroHeight="1" x14ac:dyDescent="0.3"/>
  <cols>
    <col min="1" max="1" width="8.109375" style="1" customWidth="1"/>
    <col min="2" max="2" width="6.88671875" style="1" customWidth="1"/>
    <col min="3" max="3" width="6" style="1" customWidth="1"/>
    <col min="4" max="4" width="6.5546875" style="1" customWidth="1"/>
    <col min="5" max="17" width="9.109375" style="1" customWidth="1"/>
    <col min="18" max="18" width="4.6640625" style="1" customWidth="1"/>
    <col min="19" max="16384" width="9.109375" style="1" hidden="1"/>
  </cols>
  <sheetData>
    <row r="1" ht="18" customHeight="1" x14ac:dyDescent="0.3"/>
    <row r="2" ht="16.5" customHeight="1" x14ac:dyDescent="0.3"/>
    <row r="3" ht="15.75" customHeight="1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ht="14.25" customHeight="1" x14ac:dyDescent="0.3"/>
  </sheetData>
  <sheetProtection algorithmName="SHA-512" hashValue="0ymDfj2G/et1ysM1LhgAjDmCnN3BXwbzSMNjzvFiuilx3xjYPZRHey4+QKY1y6on7yjPABFlGumGL+I4i/t88A==" saltValue="BScJMmdJfyScG2QoIcttzw==" spinCount="100000" sheet="1" objects="1" scenarios="1" selectLockedCells="1"/>
  <pageMargins left="0.2" right="0.2" top="0.25" bottom="0.25" header="0" footer="0"/>
  <pageSetup paperSize="8" fitToWidth="0" fitToHeight="0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M78"/>
  <sheetViews>
    <sheetView showGridLines="0" zoomScaleNormal="100" workbookViewId="0">
      <selection activeCell="D34" sqref="D34"/>
    </sheetView>
  </sheetViews>
  <sheetFormatPr baseColWidth="10" defaultColWidth="0" defaultRowHeight="13.8" zeroHeight="1" x14ac:dyDescent="0.25"/>
  <cols>
    <col min="1" max="1" width="3.5546875" style="5" customWidth="1"/>
    <col min="2" max="2" width="2.6640625" style="5" customWidth="1"/>
    <col min="3" max="3" width="2.109375" style="5" bestFit="1" customWidth="1"/>
    <col min="4" max="4" width="2.6640625" style="5" customWidth="1"/>
    <col min="5" max="5" width="10.88671875" style="5" customWidth="1"/>
    <col min="6" max="10" width="9.109375" style="5" customWidth="1"/>
    <col min="11" max="11" width="11.6640625" style="5" customWidth="1"/>
    <col min="12" max="12" width="10.109375" style="5" customWidth="1"/>
    <col min="13" max="13" width="9.109375" style="5" customWidth="1"/>
    <col min="14" max="16384" width="9.109375" style="5" hidden="1"/>
  </cols>
  <sheetData>
    <row r="1" spans="1:13" s="2" customFormat="1" ht="72.75" customHeight="1" x14ac:dyDescent="0.4">
      <c r="F1" s="14" t="s">
        <v>0</v>
      </c>
    </row>
    <row r="2" spans="1:13" s="2" customFormat="1" ht="15.75" customHeight="1" x14ac:dyDescent="0.25"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s="4" customFormat="1" ht="18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4" customFormat="1" ht="13.5" customHeight="1" x14ac:dyDescent="0.25">
      <c r="A4" s="6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4" customFormat="1" ht="9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4" customFormat="1" ht="12" customHeight="1" x14ac:dyDescent="0.25">
      <c r="A6" s="6"/>
      <c r="B6" s="144" t="s">
        <v>3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</row>
    <row r="7" spans="1:13" s="4" customFormat="1" ht="12" customHeight="1" x14ac:dyDescent="0.25">
      <c r="A7" s="6"/>
      <c r="B7" s="92" t="s">
        <v>4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</row>
    <row r="8" spans="1:13" s="4" customFormat="1" ht="9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3.5" customHeight="1" x14ac:dyDescent="0.25">
      <c r="A9" s="7"/>
      <c r="B9" s="8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2" customHeight="1" x14ac:dyDescent="0.25">
      <c r="A11" s="7"/>
      <c r="B11" s="7"/>
      <c r="C11" s="7" t="s">
        <v>6</v>
      </c>
      <c r="D11" s="7" t="s">
        <v>7</v>
      </c>
      <c r="E11" s="7"/>
      <c r="F11" s="7"/>
      <c r="G11" s="7"/>
      <c r="H11" s="7"/>
      <c r="I11" s="7"/>
      <c r="J11" s="7"/>
      <c r="K11" s="7"/>
      <c r="L11" s="7"/>
      <c r="M11" s="7"/>
    </row>
    <row r="12" spans="1:13" ht="12" customHeight="1" x14ac:dyDescent="0.25">
      <c r="A12" s="7"/>
      <c r="B12" s="7"/>
      <c r="C12" s="7" t="s">
        <v>6</v>
      </c>
      <c r="D12" s="7" t="s">
        <v>8</v>
      </c>
      <c r="E12" s="7"/>
      <c r="F12" s="7"/>
      <c r="G12" s="7"/>
      <c r="H12" s="7"/>
      <c r="I12" s="7"/>
      <c r="J12" s="7"/>
      <c r="K12" s="7"/>
      <c r="L12" s="7"/>
      <c r="M12" s="7"/>
    </row>
    <row r="13" spans="1:13" ht="12" customHeight="1" x14ac:dyDescent="0.25">
      <c r="A13" s="7"/>
      <c r="B13" s="7"/>
      <c r="C13" s="7" t="s">
        <v>6</v>
      </c>
      <c r="D13" s="7" t="s">
        <v>9</v>
      </c>
      <c r="E13" s="7"/>
      <c r="F13" s="7"/>
      <c r="G13" s="7"/>
      <c r="H13" s="7"/>
      <c r="I13" s="7"/>
      <c r="J13" s="7"/>
      <c r="K13" s="7"/>
      <c r="L13" s="7"/>
      <c r="M13" s="7"/>
    </row>
    <row r="14" spans="1:13" ht="12" customHeight="1" x14ac:dyDescent="0.25">
      <c r="A14" s="7"/>
      <c r="B14" s="7"/>
      <c r="C14" s="7" t="s">
        <v>6</v>
      </c>
      <c r="D14" s="7" t="s">
        <v>10</v>
      </c>
      <c r="E14" s="7"/>
      <c r="F14" s="7"/>
      <c r="G14" s="7"/>
      <c r="H14" s="7"/>
      <c r="I14" s="7"/>
      <c r="J14" s="7"/>
      <c r="K14" s="7"/>
      <c r="L14" s="7"/>
      <c r="M14" s="7"/>
    </row>
    <row r="15" spans="1:13" ht="12" customHeight="1" x14ac:dyDescent="0.25">
      <c r="A15" s="7"/>
      <c r="B15" s="7"/>
      <c r="C15" s="7" t="s">
        <v>6</v>
      </c>
      <c r="D15" s="7" t="s">
        <v>11</v>
      </c>
      <c r="E15" s="7"/>
      <c r="F15" s="7"/>
      <c r="G15" s="7"/>
      <c r="H15" s="7"/>
      <c r="I15" s="7"/>
      <c r="J15" s="7"/>
      <c r="K15" s="7"/>
      <c r="L15" s="7"/>
      <c r="M15" s="7"/>
    </row>
    <row r="16" spans="1:13" ht="12" customHeight="1" x14ac:dyDescent="0.25">
      <c r="A16" s="7"/>
      <c r="B16" s="7"/>
      <c r="C16" s="7" t="s">
        <v>6</v>
      </c>
      <c r="D16" s="7" t="s">
        <v>12</v>
      </c>
      <c r="E16" s="7"/>
      <c r="F16" s="7"/>
      <c r="G16" s="7"/>
      <c r="H16" s="7"/>
      <c r="I16" s="7"/>
      <c r="J16" s="7"/>
      <c r="K16" s="7"/>
      <c r="L16" s="7"/>
      <c r="M16" s="7"/>
    </row>
    <row r="17" spans="1:13" ht="12" customHeight="1" x14ac:dyDescent="0.25">
      <c r="A17" s="7"/>
      <c r="B17" s="7"/>
      <c r="C17" s="7" t="s">
        <v>6</v>
      </c>
      <c r="D17" s="7" t="s">
        <v>13</v>
      </c>
      <c r="E17" s="7"/>
      <c r="F17" s="7"/>
      <c r="G17" s="7"/>
      <c r="H17" s="7"/>
      <c r="I17" s="7"/>
      <c r="J17" s="7"/>
      <c r="K17" s="7"/>
      <c r="L17" s="7"/>
      <c r="M17" s="7"/>
    </row>
    <row r="18" spans="1:13" ht="12" customHeight="1" x14ac:dyDescent="0.25">
      <c r="A18" s="7"/>
      <c r="B18" s="7"/>
      <c r="C18" s="7" t="s">
        <v>6</v>
      </c>
      <c r="D18" s="7" t="s">
        <v>14</v>
      </c>
      <c r="E18" s="7"/>
      <c r="F18" s="7"/>
      <c r="G18" s="7"/>
      <c r="H18" s="7"/>
      <c r="I18" s="7"/>
      <c r="J18" s="7"/>
      <c r="K18" s="7"/>
      <c r="L18" s="7"/>
      <c r="M18" s="7"/>
    </row>
    <row r="19" spans="1:13" ht="18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7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7.399999999999999" x14ac:dyDescent="0.3">
      <c r="A21" s="9"/>
      <c r="B21" s="10" t="s">
        <v>15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6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2" customHeight="1" x14ac:dyDescent="0.25">
      <c r="A23" s="9"/>
      <c r="B23" s="11"/>
      <c r="C23" s="12" t="s">
        <v>16</v>
      </c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5">
      <c r="A24" s="9"/>
      <c r="B24" s="11"/>
      <c r="C24" s="12"/>
      <c r="D24" s="13" t="s">
        <v>17</v>
      </c>
      <c r="E24" s="9"/>
      <c r="F24" s="9"/>
      <c r="G24" s="9"/>
      <c r="H24" s="9"/>
      <c r="I24" s="9"/>
      <c r="J24" s="9"/>
      <c r="K24" s="9"/>
      <c r="L24" s="9"/>
      <c r="M24" s="9"/>
    </row>
    <row r="25" spans="1:13" ht="12" customHeight="1" x14ac:dyDescent="0.25">
      <c r="A25" s="9"/>
      <c r="B25" s="11"/>
      <c r="C25" s="12" t="s">
        <v>18</v>
      </c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5">
      <c r="A26" s="9"/>
      <c r="B26" s="11"/>
      <c r="C26" s="12"/>
      <c r="D26" s="13" t="s">
        <v>19</v>
      </c>
      <c r="E26" s="9"/>
      <c r="F26" s="9"/>
      <c r="G26" s="9"/>
      <c r="H26" s="9"/>
      <c r="I26" s="9"/>
      <c r="J26" s="9"/>
      <c r="K26" s="9"/>
      <c r="L26" s="9"/>
      <c r="M26" s="9"/>
    </row>
    <row r="27" spans="1:13" ht="12" customHeight="1" x14ac:dyDescent="0.25">
      <c r="A27" s="9"/>
      <c r="B27" s="11"/>
      <c r="C27" s="12" t="s">
        <v>20</v>
      </c>
      <c r="D27" s="13"/>
      <c r="E27" s="9"/>
      <c r="F27" s="9"/>
      <c r="G27" s="9"/>
      <c r="H27" s="9"/>
      <c r="I27" s="9"/>
      <c r="J27" s="9"/>
      <c r="K27" s="9"/>
      <c r="L27" s="9"/>
      <c r="M27" s="9"/>
    </row>
    <row r="28" spans="1:13" ht="15" customHeight="1" x14ac:dyDescent="0.25">
      <c r="A28" s="9"/>
      <c r="B28" s="11"/>
      <c r="C28" s="12"/>
      <c r="D28" s="13" t="s">
        <v>21</v>
      </c>
      <c r="E28" s="9"/>
      <c r="F28" s="9"/>
      <c r="G28" s="9"/>
      <c r="H28" s="9"/>
      <c r="I28" s="9"/>
      <c r="J28" s="9"/>
      <c r="K28" s="9"/>
      <c r="L28" s="9"/>
      <c r="M28" s="9"/>
    </row>
    <row r="29" spans="1:13" ht="12" customHeight="1" x14ac:dyDescent="0.25">
      <c r="A29" s="9"/>
      <c r="B29" s="11"/>
      <c r="C29" s="12" t="s">
        <v>22</v>
      </c>
      <c r="D29" s="13"/>
      <c r="E29" s="9"/>
      <c r="F29" s="9"/>
      <c r="G29" s="9"/>
      <c r="H29" s="9"/>
      <c r="I29" s="9"/>
      <c r="J29" s="9"/>
      <c r="K29" s="9"/>
      <c r="L29" s="9"/>
      <c r="M29" s="9"/>
    </row>
    <row r="30" spans="1:13" ht="15" customHeight="1" x14ac:dyDescent="0.25">
      <c r="A30" s="9"/>
      <c r="B30" s="11"/>
      <c r="C30" s="12"/>
      <c r="D30" s="13" t="s">
        <v>23</v>
      </c>
      <c r="E30" s="9"/>
      <c r="F30" s="9"/>
      <c r="G30" s="9"/>
      <c r="H30" s="9"/>
      <c r="I30" s="9"/>
      <c r="J30" s="9"/>
      <c r="K30" s="9"/>
      <c r="L30" s="9"/>
      <c r="M30" s="9"/>
    </row>
    <row r="31" spans="1:13" ht="12" customHeight="1" x14ac:dyDescent="0.25">
      <c r="A31" s="9"/>
      <c r="B31" s="11"/>
      <c r="C31" s="12" t="s">
        <v>24</v>
      </c>
      <c r="D31" s="13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5">
      <c r="A32" s="9"/>
      <c r="B32" s="11"/>
      <c r="C32" s="12"/>
      <c r="D32" s="13" t="s">
        <v>25</v>
      </c>
      <c r="E32" s="9"/>
      <c r="F32" s="9"/>
      <c r="G32" s="9"/>
      <c r="H32" s="9"/>
      <c r="I32" s="9"/>
      <c r="J32" s="9"/>
      <c r="K32" s="9"/>
      <c r="L32" s="9"/>
      <c r="M32" s="9"/>
    </row>
    <row r="33" spans="1:13" ht="12" customHeight="1" x14ac:dyDescent="0.25">
      <c r="A33" s="9"/>
      <c r="B33" s="11"/>
      <c r="C33" s="12" t="s">
        <v>26</v>
      </c>
      <c r="D33" s="13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5">
      <c r="A34" s="9"/>
      <c r="B34" s="11"/>
      <c r="C34" s="12"/>
      <c r="D34" s="13" t="s">
        <v>27</v>
      </c>
      <c r="E34" s="9"/>
      <c r="F34" s="9"/>
      <c r="G34" s="9"/>
      <c r="H34" s="9"/>
      <c r="I34" s="9"/>
      <c r="J34" s="9"/>
      <c r="K34" s="9"/>
      <c r="L34" s="9"/>
      <c r="M34" s="9"/>
    </row>
    <row r="35" spans="1:13" ht="12" customHeight="1" x14ac:dyDescent="0.25">
      <c r="A35" s="9"/>
      <c r="B35" s="11"/>
      <c r="C35" s="12" t="s">
        <v>28</v>
      </c>
      <c r="D35" s="13"/>
      <c r="E35" s="9"/>
      <c r="F35" s="9"/>
      <c r="G35" s="9"/>
      <c r="H35" s="9"/>
      <c r="I35" s="9"/>
      <c r="J35" s="9"/>
      <c r="K35" s="9"/>
      <c r="L35" s="9"/>
      <c r="M35" s="9"/>
    </row>
    <row r="36" spans="1:13" ht="12" customHeight="1" x14ac:dyDescent="0.25">
      <c r="A36" s="9"/>
      <c r="B36" s="11"/>
      <c r="C36" s="12"/>
      <c r="D36" s="13" t="s">
        <v>29</v>
      </c>
      <c r="E36" s="9"/>
      <c r="F36" s="9"/>
      <c r="G36" s="9"/>
      <c r="H36" s="9"/>
      <c r="I36" s="9"/>
      <c r="J36" s="9"/>
      <c r="K36" s="9"/>
      <c r="L36" s="9"/>
      <c r="M36" s="9"/>
    </row>
    <row r="37" spans="1:13" ht="15" customHeight="1" x14ac:dyDescent="0.25">
      <c r="A37" s="9"/>
      <c r="B37" s="11"/>
      <c r="C37" s="12"/>
      <c r="D37" s="13" t="s">
        <v>30</v>
      </c>
      <c r="E37" s="9"/>
      <c r="F37" s="9"/>
      <c r="G37" s="9"/>
      <c r="H37" s="9"/>
      <c r="I37" s="9"/>
      <c r="J37" s="9"/>
      <c r="K37" s="9"/>
      <c r="L37" s="9"/>
      <c r="M37" s="9"/>
    </row>
    <row r="38" spans="1:13" ht="12" customHeight="1" x14ac:dyDescent="0.25">
      <c r="A38" s="9"/>
      <c r="B38" s="11"/>
      <c r="C38" s="12" t="s">
        <v>31</v>
      </c>
      <c r="D38" s="13"/>
      <c r="E38" s="9"/>
      <c r="F38" s="9"/>
      <c r="G38" s="9"/>
      <c r="H38" s="9"/>
      <c r="I38" s="9"/>
      <c r="J38" s="9"/>
      <c r="K38" s="9"/>
      <c r="L38" s="9"/>
      <c r="M38" s="9"/>
    </row>
    <row r="39" spans="1:13" ht="15" customHeight="1" x14ac:dyDescent="0.25">
      <c r="A39" s="9"/>
      <c r="B39" s="11"/>
      <c r="C39" s="12"/>
      <c r="D39" s="13" t="s">
        <v>32</v>
      </c>
      <c r="E39" s="9"/>
      <c r="F39" s="9"/>
      <c r="G39" s="9"/>
      <c r="H39" s="9"/>
      <c r="I39" s="9"/>
      <c r="J39" s="9"/>
      <c r="K39" s="9"/>
      <c r="L39" s="9"/>
      <c r="M39" s="9"/>
    </row>
    <row r="40" spans="1:13" ht="12" customHeight="1" x14ac:dyDescent="0.25">
      <c r="A40" s="9"/>
      <c r="B40" s="11"/>
      <c r="C40" s="12" t="s">
        <v>33</v>
      </c>
      <c r="D40" s="13"/>
      <c r="E40" s="9"/>
      <c r="F40" s="9"/>
      <c r="G40" s="9"/>
      <c r="H40" s="9"/>
      <c r="I40" s="9"/>
      <c r="J40" s="9"/>
      <c r="K40" s="9"/>
      <c r="L40" s="9"/>
      <c r="M40" s="9"/>
    </row>
    <row r="41" spans="1:13" ht="12" customHeight="1" x14ac:dyDescent="0.25">
      <c r="A41" s="9"/>
      <c r="B41" s="11"/>
      <c r="C41" s="12"/>
      <c r="D41" s="13" t="s">
        <v>34</v>
      </c>
      <c r="E41" s="9"/>
      <c r="F41" s="9"/>
      <c r="G41" s="9"/>
      <c r="H41" s="9"/>
      <c r="I41" s="9"/>
      <c r="J41" s="9"/>
      <c r="K41" s="9"/>
      <c r="L41" s="9"/>
      <c r="M41" s="9"/>
    </row>
    <row r="42" spans="1:13" ht="15" customHeight="1" x14ac:dyDescent="0.25">
      <c r="A42" s="9"/>
      <c r="B42" s="11"/>
      <c r="C42" s="12"/>
      <c r="D42" s="13" t="s">
        <v>35</v>
      </c>
      <c r="E42" s="9"/>
      <c r="F42" s="9"/>
      <c r="G42" s="9"/>
      <c r="H42" s="9"/>
      <c r="I42" s="9"/>
      <c r="J42" s="9"/>
      <c r="K42" s="9"/>
      <c r="L42" s="9"/>
      <c r="M42" s="9"/>
    </row>
    <row r="43" spans="1:13" ht="12" customHeight="1" x14ac:dyDescent="0.25">
      <c r="A43" s="9"/>
      <c r="B43" s="11"/>
      <c r="C43" s="12" t="s">
        <v>36</v>
      </c>
      <c r="D43" s="13"/>
      <c r="E43" s="9"/>
      <c r="F43" s="9"/>
      <c r="G43" s="9"/>
      <c r="H43" s="9"/>
      <c r="I43" s="9"/>
      <c r="J43" s="9"/>
      <c r="K43" s="9"/>
      <c r="L43" s="9"/>
      <c r="M43" s="9"/>
    </row>
    <row r="44" spans="1:13" ht="12" customHeight="1" x14ac:dyDescent="0.25">
      <c r="A44" s="9"/>
      <c r="B44" s="11"/>
      <c r="C44" s="12"/>
      <c r="D44" s="13" t="s">
        <v>37</v>
      </c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5">
      <c r="A45" s="9"/>
      <c r="B45" s="11"/>
      <c r="C45" s="12"/>
      <c r="D45" s="13" t="s">
        <v>38</v>
      </c>
      <c r="E45" s="9"/>
      <c r="F45" s="9"/>
      <c r="G45" s="9"/>
      <c r="H45" s="9"/>
      <c r="I45" s="9"/>
      <c r="J45" s="9"/>
      <c r="K45" s="9"/>
      <c r="L45" s="9"/>
      <c r="M45" s="9"/>
    </row>
    <row r="46" spans="1:13" ht="12" customHeight="1" x14ac:dyDescent="0.25">
      <c r="A46" s="9"/>
      <c r="B46" s="11"/>
      <c r="C46" s="12" t="s">
        <v>39</v>
      </c>
      <c r="D46" s="13"/>
      <c r="E46" s="9"/>
      <c r="F46" s="9"/>
      <c r="G46" s="9"/>
      <c r="H46" s="9"/>
      <c r="I46" s="9"/>
      <c r="J46" s="9"/>
      <c r="K46" s="9"/>
      <c r="L46" s="9"/>
      <c r="M46" s="9"/>
    </row>
    <row r="47" spans="1:13" ht="12" customHeight="1" x14ac:dyDescent="0.25">
      <c r="A47" s="9"/>
      <c r="B47" s="11"/>
      <c r="C47" s="12"/>
      <c r="D47" s="13" t="s">
        <v>40</v>
      </c>
      <c r="E47" s="9"/>
      <c r="F47" s="9"/>
      <c r="G47" s="9"/>
      <c r="H47" s="9"/>
      <c r="I47" s="9"/>
      <c r="J47" s="9"/>
      <c r="K47" s="9"/>
      <c r="L47" s="9"/>
      <c r="M47" s="9"/>
    </row>
    <row r="48" spans="1:13" ht="15" customHeight="1" x14ac:dyDescent="0.25">
      <c r="A48" s="9"/>
      <c r="B48" s="11"/>
      <c r="C48" s="12"/>
      <c r="D48" s="13" t="s">
        <v>38</v>
      </c>
      <c r="E48" s="9"/>
      <c r="F48" s="9"/>
      <c r="G48" s="9"/>
      <c r="H48" s="9"/>
      <c r="I48" s="9"/>
      <c r="J48" s="9"/>
      <c r="K48" s="9"/>
      <c r="L48" s="9"/>
      <c r="M48" s="9"/>
    </row>
    <row r="49" spans="1:13" ht="12" customHeight="1" x14ac:dyDescent="0.25">
      <c r="A49" s="9"/>
      <c r="B49" s="11"/>
      <c r="C49" s="12" t="s">
        <v>41</v>
      </c>
      <c r="D49" s="13"/>
      <c r="E49" s="9"/>
      <c r="F49" s="9"/>
      <c r="G49" s="9"/>
      <c r="H49" s="9"/>
      <c r="I49" s="9"/>
      <c r="J49" s="9"/>
      <c r="K49" s="9"/>
      <c r="L49" s="9"/>
      <c r="M49" s="9"/>
    </row>
    <row r="50" spans="1:13" ht="15" customHeight="1" x14ac:dyDescent="0.25">
      <c r="A50" s="9"/>
      <c r="B50" s="11"/>
      <c r="C50" s="12"/>
      <c r="D50" s="13" t="s">
        <v>42</v>
      </c>
      <c r="E50" s="9"/>
      <c r="F50" s="9"/>
      <c r="G50" s="9"/>
      <c r="H50" s="9"/>
      <c r="I50" s="9"/>
      <c r="J50" s="9"/>
      <c r="K50" s="9"/>
      <c r="L50" s="9"/>
      <c r="M50" s="9"/>
    </row>
    <row r="51" spans="1:13" ht="12" customHeight="1" x14ac:dyDescent="0.25">
      <c r="A51" s="9"/>
      <c r="B51" s="11"/>
      <c r="C51" s="12" t="s">
        <v>43</v>
      </c>
      <c r="D51" s="13"/>
      <c r="E51" s="9"/>
      <c r="F51" s="9"/>
      <c r="G51" s="9"/>
      <c r="H51" s="9"/>
      <c r="I51" s="9"/>
      <c r="J51" s="9"/>
      <c r="K51" s="9"/>
      <c r="L51" s="9"/>
      <c r="M51" s="9"/>
    </row>
    <row r="52" spans="1:13" ht="15" customHeight="1" x14ac:dyDescent="0.25">
      <c r="A52" s="9"/>
      <c r="B52" s="11"/>
      <c r="C52" s="12"/>
      <c r="D52" s="13" t="s">
        <v>44</v>
      </c>
      <c r="E52" s="9"/>
      <c r="F52" s="9"/>
      <c r="G52" s="9"/>
      <c r="H52" s="9"/>
      <c r="I52" s="9"/>
      <c r="J52" s="9"/>
      <c r="K52" s="9"/>
      <c r="L52" s="9"/>
      <c r="M52" s="9"/>
    </row>
    <row r="53" spans="1:13" ht="12" customHeight="1" x14ac:dyDescent="0.25">
      <c r="A53" s="9"/>
      <c r="B53" s="11"/>
      <c r="C53" s="12" t="s">
        <v>45</v>
      </c>
      <c r="D53" s="13"/>
      <c r="E53" s="9"/>
      <c r="F53" s="9"/>
      <c r="G53" s="9"/>
      <c r="H53" s="9"/>
      <c r="I53" s="9"/>
      <c r="J53" s="9"/>
      <c r="K53" s="9"/>
      <c r="L53" s="9"/>
      <c r="M53" s="9"/>
    </row>
    <row r="54" spans="1:13" ht="15" customHeight="1" x14ac:dyDescent="0.25">
      <c r="A54" s="9"/>
      <c r="B54" s="11"/>
      <c r="C54" s="12"/>
      <c r="D54" s="13" t="s">
        <v>46</v>
      </c>
      <c r="E54" s="9"/>
      <c r="F54" s="9"/>
      <c r="G54" s="9"/>
      <c r="H54" s="9"/>
      <c r="I54" s="9"/>
      <c r="J54" s="9"/>
      <c r="K54" s="9"/>
      <c r="L54" s="9"/>
      <c r="M54" s="9"/>
    </row>
    <row r="55" spans="1:13" ht="12" customHeight="1" x14ac:dyDescent="0.25">
      <c r="A55" s="9"/>
      <c r="B55" s="11"/>
      <c r="C55" s="12" t="s">
        <v>47</v>
      </c>
      <c r="D55" s="13"/>
      <c r="E55" s="9"/>
      <c r="F55" s="9"/>
      <c r="G55" s="9"/>
      <c r="H55" s="9"/>
      <c r="I55" s="9"/>
      <c r="J55" s="9"/>
      <c r="K55" s="9"/>
      <c r="L55" s="9"/>
      <c r="M55" s="9"/>
    </row>
    <row r="56" spans="1:13" ht="15" customHeight="1" x14ac:dyDescent="0.25">
      <c r="A56" s="9"/>
      <c r="B56" s="11"/>
      <c r="C56" s="12"/>
      <c r="D56" s="13" t="s">
        <v>48</v>
      </c>
      <c r="E56" s="9"/>
      <c r="F56" s="9"/>
      <c r="G56" s="9"/>
      <c r="H56" s="9"/>
      <c r="I56" s="9"/>
      <c r="J56" s="9"/>
      <c r="K56" s="9"/>
      <c r="L56" s="9"/>
      <c r="M56" s="9"/>
    </row>
    <row r="57" spans="1:13" ht="12" customHeight="1" x14ac:dyDescent="0.25">
      <c r="A57" s="9"/>
      <c r="B57" s="11"/>
      <c r="C57" s="12" t="s">
        <v>49</v>
      </c>
      <c r="D57" s="13"/>
      <c r="E57" s="9"/>
      <c r="F57" s="9"/>
      <c r="G57" s="9"/>
      <c r="H57" s="9"/>
      <c r="I57" s="9"/>
      <c r="J57" s="9"/>
      <c r="K57" s="9"/>
      <c r="L57" s="9"/>
      <c r="M57" s="9"/>
    </row>
    <row r="58" spans="1:13" ht="15" customHeight="1" x14ac:dyDescent="0.25">
      <c r="A58" s="9"/>
      <c r="B58" s="11"/>
      <c r="C58" s="12"/>
      <c r="D58" s="13" t="s">
        <v>50</v>
      </c>
      <c r="E58" s="9"/>
      <c r="F58" s="9"/>
      <c r="G58" s="9"/>
      <c r="H58" s="9"/>
      <c r="I58" s="9"/>
      <c r="J58" s="9"/>
      <c r="K58" s="9"/>
      <c r="L58" s="9"/>
      <c r="M58" s="9"/>
    </row>
    <row r="59" spans="1:13" ht="1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idden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idden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hidden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idden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idden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idden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idden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idden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idden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idden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idden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idden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idden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idden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idden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x14ac:dyDescent="0.25"/>
    <row r="77" spans="1:13" hidden="1" x14ac:dyDescent="0.25"/>
    <row r="78" spans="1:13" hidden="1" x14ac:dyDescent="0.25"/>
  </sheetData>
  <sheetProtection algorithmName="SHA-512" hashValue="y2hgxCtdfRqu2HyuSjDgG/P9ZeKG6aBaSw1re6KyE0fvG2GA3oIuxHud2hcWibXMdAgp0RXqNejMo7NhENS0cw==" saltValue="RP6ysArMyW59Kqvp7Yep7Q==" spinCount="100000" sheet="1" objects="1" scenarios="1"/>
  <mergeCells count="1">
    <mergeCell ref="B6:M6"/>
  </mergeCells>
  <pageMargins left="0.23622047244094491" right="0.23622047244094491" top="0.23622047244094491" bottom="0.23622047244094491" header="0" footer="0.31496062992125984"/>
  <pageSetup paperSize="9"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R95"/>
  <sheetViews>
    <sheetView showGridLines="0" tabSelected="1" topLeftCell="A17" zoomScaleNormal="100" zoomScaleSheetLayoutView="115" workbookViewId="0">
      <selection activeCell="N34" sqref="N34"/>
    </sheetView>
  </sheetViews>
  <sheetFormatPr baseColWidth="10" defaultColWidth="0" defaultRowHeight="11.4" zeroHeight="1" x14ac:dyDescent="0.2"/>
  <cols>
    <col min="1" max="1" width="3.5546875" style="17" customWidth="1"/>
    <col min="2" max="2" width="7.6640625" style="17" customWidth="1"/>
    <col min="3" max="3" width="7.88671875" style="17" customWidth="1"/>
    <col min="4" max="4" width="26.5546875" style="17" customWidth="1"/>
    <col min="5" max="6" width="6.44140625" style="17" customWidth="1"/>
    <col min="7" max="7" width="5.33203125" style="17" bestFit="1" customWidth="1"/>
    <col min="8" max="8" width="5.33203125" style="17" customWidth="1"/>
    <col min="9" max="10" width="6.44140625" style="17" customWidth="1"/>
    <col min="11" max="11" width="7" style="17" customWidth="1"/>
    <col min="12" max="12" width="9" style="17" customWidth="1"/>
    <col min="13" max="13" width="9.44140625" style="17" customWidth="1"/>
    <col min="14" max="14" width="32.5546875" style="17" customWidth="1"/>
    <col min="15" max="15" width="3.5546875" style="17" customWidth="1"/>
    <col min="16" max="16384" width="9.109375" style="17" hidden="1"/>
  </cols>
  <sheetData>
    <row r="1" spans="1:15" s="16" customFormat="1" ht="72.75" customHeight="1" x14ac:dyDescent="0.4">
      <c r="D1" s="15" t="s">
        <v>51</v>
      </c>
      <c r="E1" s="15"/>
    </row>
    <row r="2" spans="1:15" s="16" customFormat="1" ht="15.75" customHeight="1" x14ac:dyDescent="0.2">
      <c r="E2" s="33" t="s">
        <v>1</v>
      </c>
      <c r="F2" s="33" t="s">
        <v>1</v>
      </c>
      <c r="G2" s="33" t="s">
        <v>1</v>
      </c>
      <c r="H2" s="33" t="s">
        <v>1</v>
      </c>
      <c r="I2" s="33" t="s">
        <v>1</v>
      </c>
      <c r="J2" s="33" t="s">
        <v>1</v>
      </c>
      <c r="K2" s="33" t="s">
        <v>1</v>
      </c>
      <c r="L2" s="33" t="s">
        <v>1</v>
      </c>
      <c r="M2" s="33" t="s">
        <v>1</v>
      </c>
      <c r="N2" s="33" t="s">
        <v>1</v>
      </c>
      <c r="O2" s="33" t="s">
        <v>1</v>
      </c>
    </row>
    <row r="3" spans="1:15" s="20" customFormat="1" ht="9.75" customHeight="1" x14ac:dyDescent="0.2"/>
    <row r="4" spans="1:15" ht="7.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17.399999999999999" x14ac:dyDescent="0.3">
      <c r="A5" s="18"/>
      <c r="B5" s="10" t="s">
        <v>52</v>
      </c>
      <c r="C5" s="18"/>
      <c r="D5" s="18"/>
      <c r="E5" s="18"/>
      <c r="F5" s="18"/>
      <c r="G5" s="18"/>
      <c r="H5" s="27" t="s">
        <v>53</v>
      </c>
      <c r="I5" s="18"/>
      <c r="J5" s="18"/>
      <c r="K5" s="18"/>
      <c r="L5" s="18"/>
      <c r="M5" s="18"/>
      <c r="N5" s="18"/>
      <c r="O5" s="18"/>
    </row>
    <row r="6" spans="1:15" ht="5.25" customHeight="1" x14ac:dyDescent="0.2">
      <c r="A6" s="18"/>
      <c r="B6" s="18"/>
      <c r="C6" s="18"/>
      <c r="D6" s="18"/>
      <c r="E6" s="18"/>
      <c r="F6" s="18"/>
      <c r="G6" s="18"/>
      <c r="H6" s="22"/>
      <c r="I6" s="22"/>
      <c r="J6" s="22"/>
      <c r="K6" s="22"/>
      <c r="L6" s="18"/>
      <c r="M6" s="18"/>
      <c r="N6" s="18"/>
      <c r="O6" s="18"/>
    </row>
    <row r="7" spans="1:15" ht="12" x14ac:dyDescent="0.25">
      <c r="A7" s="18"/>
      <c r="B7" s="19" t="s">
        <v>54</v>
      </c>
      <c r="C7" s="18"/>
      <c r="D7" s="18"/>
      <c r="E7" s="18"/>
      <c r="F7" s="18"/>
      <c r="G7" s="21"/>
      <c r="H7" s="149" t="s">
        <v>152</v>
      </c>
      <c r="I7" s="150"/>
      <c r="J7" s="150"/>
      <c r="K7" s="151"/>
      <c r="L7" s="23"/>
      <c r="M7" s="18"/>
      <c r="N7" s="18"/>
      <c r="O7" s="18"/>
    </row>
    <row r="8" spans="1:15" ht="3" customHeight="1" x14ac:dyDescent="0.25">
      <c r="A8" s="18"/>
      <c r="B8" s="19"/>
      <c r="C8" s="18"/>
      <c r="D8" s="18"/>
      <c r="E8" s="18"/>
      <c r="F8" s="18"/>
      <c r="G8" s="18"/>
      <c r="H8" s="75"/>
      <c r="I8" s="75"/>
      <c r="J8" s="75"/>
      <c r="K8" s="75"/>
      <c r="L8" s="24"/>
      <c r="M8" s="18"/>
      <c r="N8" s="18"/>
      <c r="O8" s="18"/>
    </row>
    <row r="9" spans="1:15" ht="12" x14ac:dyDescent="0.25">
      <c r="A9" s="18"/>
      <c r="B9" s="19" t="s">
        <v>55</v>
      </c>
      <c r="C9" s="18"/>
      <c r="D9" s="18"/>
      <c r="E9" s="18"/>
      <c r="F9" s="18"/>
      <c r="G9" s="18"/>
      <c r="H9" s="152">
        <v>5</v>
      </c>
      <c r="I9" s="153"/>
      <c r="J9" s="153"/>
      <c r="K9" s="154"/>
      <c r="L9" s="23"/>
      <c r="M9" s="18"/>
      <c r="N9" s="18"/>
      <c r="O9" s="18"/>
    </row>
    <row r="10" spans="1:15" ht="3" customHeight="1" x14ac:dyDescent="0.25">
      <c r="A10" s="18"/>
      <c r="B10" s="19"/>
      <c r="C10" s="18"/>
      <c r="D10" s="18"/>
      <c r="E10" s="18"/>
      <c r="F10" s="18"/>
      <c r="G10" s="18"/>
      <c r="H10" s="76"/>
      <c r="I10" s="76"/>
      <c r="J10" s="76"/>
      <c r="K10" s="76"/>
      <c r="L10" s="24"/>
      <c r="M10" s="18"/>
      <c r="N10" s="18"/>
      <c r="O10" s="18"/>
    </row>
    <row r="11" spans="1:15" ht="12" x14ac:dyDescent="0.25">
      <c r="A11" s="18"/>
      <c r="B11" s="19" t="s">
        <v>56</v>
      </c>
      <c r="C11" s="18"/>
      <c r="D11" s="18"/>
      <c r="E11" s="18"/>
      <c r="F11" s="18"/>
      <c r="G11" s="18"/>
      <c r="H11" s="152">
        <v>600</v>
      </c>
      <c r="I11" s="153"/>
      <c r="J11" s="153"/>
      <c r="K11" s="154"/>
      <c r="L11" s="23"/>
      <c r="M11" s="18"/>
      <c r="N11" s="18"/>
      <c r="O11" s="18"/>
    </row>
    <row r="12" spans="1:15" ht="3" customHeight="1" x14ac:dyDescent="0.25">
      <c r="A12" s="18"/>
      <c r="B12" s="19"/>
      <c r="C12" s="18"/>
      <c r="D12" s="18"/>
      <c r="E12" s="18"/>
      <c r="F12" s="18"/>
      <c r="G12" s="18"/>
      <c r="H12" s="77"/>
      <c r="I12" s="76"/>
      <c r="J12" s="76"/>
      <c r="K12" s="76"/>
      <c r="L12" s="24"/>
      <c r="M12" s="18"/>
      <c r="N12" s="18"/>
      <c r="O12" s="18"/>
    </row>
    <row r="13" spans="1:15" ht="12" x14ac:dyDescent="0.25">
      <c r="A13" s="18"/>
      <c r="B13" s="19" t="s">
        <v>57</v>
      </c>
      <c r="C13" s="18"/>
      <c r="D13" s="18"/>
      <c r="E13" s="18"/>
      <c r="F13" s="18"/>
      <c r="G13" s="21"/>
      <c r="H13" s="152">
        <v>500</v>
      </c>
      <c r="I13" s="153"/>
      <c r="J13" s="153"/>
      <c r="K13" s="154"/>
      <c r="L13" s="23"/>
      <c r="M13" s="18"/>
      <c r="N13" s="18"/>
      <c r="O13" s="18"/>
    </row>
    <row r="14" spans="1:15" ht="3" customHeight="1" x14ac:dyDescent="0.25">
      <c r="A14" s="18"/>
      <c r="B14" s="19"/>
      <c r="C14" s="18"/>
      <c r="D14" s="18"/>
      <c r="E14" s="18"/>
      <c r="F14" s="18"/>
      <c r="G14" s="18"/>
      <c r="H14" s="76"/>
      <c r="I14" s="76"/>
      <c r="J14" s="76"/>
      <c r="K14" s="76"/>
      <c r="L14" s="24"/>
      <c r="M14" s="18"/>
      <c r="N14" s="18"/>
      <c r="O14" s="18"/>
    </row>
    <row r="15" spans="1:15" ht="12" x14ac:dyDescent="0.25">
      <c r="A15" s="18"/>
      <c r="B15" s="19" t="s">
        <v>58</v>
      </c>
      <c r="C15" s="18"/>
      <c r="D15" s="18"/>
      <c r="E15" s="18"/>
      <c r="F15" s="18"/>
      <c r="G15" s="18"/>
      <c r="H15" s="152">
        <v>10</v>
      </c>
      <c r="I15" s="153"/>
      <c r="J15" s="153"/>
      <c r="K15" s="154"/>
      <c r="L15" s="23"/>
      <c r="M15" s="18"/>
      <c r="N15" s="18"/>
      <c r="O15" s="18"/>
    </row>
    <row r="16" spans="1:15" ht="7.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8" ht="12.75" customHeight="1" x14ac:dyDescent="0.2">
      <c r="A17" s="2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20"/>
      <c r="O17" s="20"/>
      <c r="P17" s="20"/>
    </row>
    <row r="18" spans="1:18" ht="152.25" customHeight="1" x14ac:dyDescent="0.2">
      <c r="B18" s="32" t="s">
        <v>16</v>
      </c>
      <c r="C18" s="34" t="s">
        <v>59</v>
      </c>
      <c r="D18" s="35" t="s">
        <v>60</v>
      </c>
      <c r="E18" s="32" t="s">
        <v>61</v>
      </c>
      <c r="F18" s="35" t="s">
        <v>62</v>
      </c>
      <c r="G18" s="32" t="s">
        <v>63</v>
      </c>
      <c r="H18" s="35" t="s">
        <v>64</v>
      </c>
      <c r="I18" s="32" t="s">
        <v>65</v>
      </c>
      <c r="J18" s="35" t="s">
        <v>66</v>
      </c>
      <c r="K18" s="32" t="s">
        <v>67</v>
      </c>
      <c r="L18" s="32" t="s">
        <v>68</v>
      </c>
      <c r="M18" s="32" t="s">
        <v>69</v>
      </c>
      <c r="N18" s="35" t="s">
        <v>49</v>
      </c>
      <c r="O18" s="30"/>
    </row>
    <row r="19" spans="1:18" s="25" customFormat="1" ht="13.65" customHeight="1" x14ac:dyDescent="0.2">
      <c r="B19" s="145" t="s">
        <v>70</v>
      </c>
      <c r="C19" s="38"/>
      <c r="D19" s="39" t="s">
        <v>104</v>
      </c>
      <c r="E19" s="83">
        <f>IF( ISTEXT(D19), IF(D19 = "Kumulus® WG", 7, IFERROR(IF(VLOOKUP(D19,'HD-produkten'!$A$3:$E$64, 4, FALSE) &gt; 0, VLOOKUP(D19,'HD-produkten'!$A$3:$E$64, 4, FALSE), ""), "")), "")</f>
        <v>7</v>
      </c>
      <c r="F19" s="40"/>
      <c r="G19" s="84" t="str">
        <f>IF( ISTEXT(D19),  IFERROR(IF(VLOOKUP(D19,'HD-produkten'!$A$3:$E$16, 3, FALSE) &gt; 0, VLOOKUP(D19,'HD-produkten'!$A$3:$E$64, 3, FALSE), ""), ""), "")</f>
        <v>kg</v>
      </c>
      <c r="H19" s="40"/>
      <c r="I19" s="84" t="str">
        <f t="shared" ref="I19:I25" si="0">IF(AND(ISNUMBER(H19),ISNUMBER($H$13),ISNUMBER($H$15), ISTEXT(D19), D19 &lt;&gt; "Kumulus® WG"), $H$13*H19/$H$15, "")</f>
        <v/>
      </c>
      <c r="J19" s="40"/>
      <c r="K19" s="85" t="str">
        <f t="shared" ref="K19:K25" si="1">IF(AND(ISNUMBER(M19), D19 &lt;&gt; "Kumulus® WG"), M19*$H$11/$H$13*$H$15/H19, "")</f>
        <v/>
      </c>
      <c r="L19" s="85">
        <f>IF(ISNUMBER(M19),M19*IF(ISNUMBER(J19),J19,$H$9),"")</f>
        <v>35</v>
      </c>
      <c r="M19" s="85">
        <f>IF(AND(ISTEXT(D19),OR(ISNUMBER(F19),ISNUMBER(E19)), ISNUMBER($H$9), ISNUMBER($H$13), OR(D19 = "Kumulus® WG", AND(ISNUMBER(H19), ISNUMBER(I19)))), IF(ISNUMBER(F19), F19, E19)*IF(D19 = "Kumulus® WG", 1, I19/$H$13), "")</f>
        <v>7</v>
      </c>
      <c r="N19" s="41" t="s">
        <v>113</v>
      </c>
      <c r="Q19" s="28"/>
      <c r="R19" s="29"/>
    </row>
    <row r="20" spans="1:18" ht="13.65" customHeight="1" x14ac:dyDescent="0.2">
      <c r="B20" s="146"/>
      <c r="C20" s="38"/>
      <c r="D20" s="47" t="s">
        <v>105</v>
      </c>
      <c r="E20" s="83">
        <f>IF( ISTEXT(D20), IF(D20 = "Kumulus® WG", 7, IFERROR(IF(VLOOKUP(D20,'HD-produkten'!$A$3:$E$64, 4, FALSE) &gt; 0, VLOOKUP(D20,'HD-produkten'!$A$3:$E$64, 4, FALSE), ""), "")), "")</f>
        <v>3.2</v>
      </c>
      <c r="F20" s="40"/>
      <c r="G20" s="84" t="str">
        <f>IF( ISTEXT(D20),  IFERROR(IF(VLOOKUP(D20,'HD-produkten'!$A$3:$E$16, 3, FALSE) &gt; 0, VLOOKUP(D20,'HD-produkten'!$A$3:$E$64, 3, FALSE), ""), ""), "")</f>
        <v>kg</v>
      </c>
      <c r="H20" s="40">
        <v>4</v>
      </c>
      <c r="I20" s="84">
        <f t="shared" si="0"/>
        <v>200</v>
      </c>
      <c r="J20" s="40"/>
      <c r="K20" s="85">
        <f t="shared" si="1"/>
        <v>3.8400000000000007</v>
      </c>
      <c r="L20" s="85">
        <f t="shared" ref="L20:L83" si="2">IF(ISNUMBER(M20),M20*IF(ISNUMBER(J20),J20,$H$9),"")</f>
        <v>6.4000000000000012</v>
      </c>
      <c r="M20" s="85">
        <f t="shared" ref="M20:M24" si="3">IF(AND(ISTEXT(D20),OR(ISNUMBER(F20),ISNUMBER(E20)), ISNUMBER($H$9), ISNUMBER($H$13), OR(D20 = "Kumulus® WG", AND(ISNUMBER(H20), ISNUMBER(I20)))), IF(ISNUMBER(F20), F20, E20)*IF(D20 = "Kumulus® WG", 1, I20/$H$13), "")</f>
        <v>1.2800000000000002</v>
      </c>
      <c r="N20" s="41"/>
      <c r="Q20" s="28"/>
      <c r="R20" s="25"/>
    </row>
    <row r="21" spans="1:18" ht="13.65" customHeight="1" x14ac:dyDescent="0.2">
      <c r="B21" s="146"/>
      <c r="C21" s="38"/>
      <c r="D21" s="39"/>
      <c r="E21" s="83" t="str">
        <f>IF( ISTEXT(D21), IF(D21 = "Kumulus® WG", 7, IFERROR(IF(VLOOKUP(D21,'HD-produkten'!$A$3:$E$64, 4, FALSE) &gt; 0, VLOOKUP(D21,'HD-produkten'!$A$3:$E$64, 4, FALSE), ""), "")), "")</f>
        <v/>
      </c>
      <c r="F21" s="40"/>
      <c r="G21" s="84" t="str">
        <f>IF( ISTEXT(D21),  IFERROR(IF(VLOOKUP(D21,'HD-produkten'!$A$3:$E$16, 3, FALSE) &gt; 0, VLOOKUP(D21,'HD-produkten'!$A$3:$E$64, 3, FALSE), ""), ""), "")</f>
        <v/>
      </c>
      <c r="H21" s="40"/>
      <c r="I21" s="84" t="str">
        <f t="shared" si="0"/>
        <v/>
      </c>
      <c r="J21" s="40"/>
      <c r="K21" s="85" t="str">
        <f t="shared" si="1"/>
        <v/>
      </c>
      <c r="L21" s="85" t="str">
        <f t="shared" si="2"/>
        <v/>
      </c>
      <c r="M21" s="85" t="str">
        <f t="shared" si="3"/>
        <v/>
      </c>
      <c r="N21" s="41"/>
      <c r="Q21" s="28"/>
      <c r="R21" s="25"/>
    </row>
    <row r="22" spans="1:18" ht="13.65" customHeight="1" x14ac:dyDescent="0.2">
      <c r="B22" s="146"/>
      <c r="C22" s="38"/>
      <c r="D22" s="39"/>
      <c r="E22" s="83" t="str">
        <f>IF( ISTEXT(D22), IF(D22 = "Kumulus® WG", 7, IFERROR(IF(VLOOKUP(D22,'HD-produkten'!$A$3:$E$64, 4, FALSE) &gt; 0, VLOOKUP(D22,'HD-produkten'!$A$3:$E$64, 4, FALSE), ""), "")), "")</f>
        <v/>
      </c>
      <c r="F22" s="40"/>
      <c r="G22" s="84" t="str">
        <f>IF( ISTEXT(D22),  IFERROR(IF(VLOOKUP(D22,'HD-produkten'!$A$3:$E$16, 3, FALSE) &gt; 0, VLOOKUP(D22,'HD-produkten'!$A$3:$E$64, 3, FALSE), ""), ""), "")</f>
        <v/>
      </c>
      <c r="H22" s="40"/>
      <c r="I22" s="84" t="str">
        <f t="shared" si="0"/>
        <v/>
      </c>
      <c r="J22" s="40"/>
      <c r="K22" s="85" t="str">
        <f t="shared" si="1"/>
        <v/>
      </c>
      <c r="L22" s="85" t="str">
        <f t="shared" si="2"/>
        <v/>
      </c>
      <c r="M22" s="85" t="str">
        <f t="shared" si="3"/>
        <v/>
      </c>
      <c r="N22" s="41"/>
      <c r="Q22" s="28"/>
      <c r="R22" s="25"/>
    </row>
    <row r="23" spans="1:18" ht="13.65" customHeight="1" x14ac:dyDescent="0.2">
      <c r="B23" s="147"/>
      <c r="C23" s="79"/>
      <c r="D23" s="80"/>
      <c r="E23" s="83" t="str">
        <f>IF( ISTEXT(D23), IF(D23 = "Kumulus® WG", 7, IFERROR(IF(VLOOKUP(D23,'HD-produkten'!$A$3:$E$64, 4, FALSE) &gt; 0, VLOOKUP(D23,'HD-produkten'!$A$3:$E$64, 4, FALSE), ""), "")), "")</f>
        <v/>
      </c>
      <c r="F23" s="40"/>
      <c r="G23" s="84" t="str">
        <f>IF( ISTEXT(D23),  IFERROR(IF(VLOOKUP(D23,'HD-produkten'!$A$3:$E$16, 3, FALSE) &gt; 0, VLOOKUP(D23,'HD-produkten'!$A$3:$E$64, 3, FALSE), ""), ""), "")</f>
        <v/>
      </c>
      <c r="H23" s="40"/>
      <c r="I23" s="84" t="str">
        <f t="shared" si="0"/>
        <v/>
      </c>
      <c r="J23" s="40"/>
      <c r="K23" s="85" t="str">
        <f t="shared" si="1"/>
        <v/>
      </c>
      <c r="L23" s="85" t="str">
        <f t="shared" si="2"/>
        <v/>
      </c>
      <c r="M23" s="85" t="str">
        <f t="shared" si="3"/>
        <v/>
      </c>
      <c r="N23" s="81"/>
      <c r="Q23" s="28"/>
      <c r="R23" s="25"/>
    </row>
    <row r="24" spans="1:18" ht="13.65" customHeight="1" x14ac:dyDescent="0.2">
      <c r="B24" s="147"/>
      <c r="C24" s="79"/>
      <c r="D24" s="80"/>
      <c r="E24" s="83" t="str">
        <f>IF( ISTEXT(D24), IF(D24 = "Kumulus® WG", 7, IFERROR(IF(VLOOKUP(D24,'HD-produkten'!$A$3:$E$64, 4, FALSE) &gt; 0, VLOOKUP(D24,'HD-produkten'!$A$3:$E$64, 4, FALSE), ""), "")), "")</f>
        <v/>
      </c>
      <c r="F24" s="40"/>
      <c r="G24" s="84" t="str">
        <f>IF( ISTEXT(D24),  IFERROR(IF(VLOOKUP(D24,'HD-produkten'!$A$3:$E$16, 3, FALSE) &gt; 0, VLOOKUP(D24,'HD-produkten'!$A$3:$E$64, 3, FALSE), ""), ""), "")</f>
        <v/>
      </c>
      <c r="H24" s="40"/>
      <c r="I24" s="84" t="str">
        <f t="shared" si="0"/>
        <v/>
      </c>
      <c r="J24" s="40"/>
      <c r="K24" s="85" t="str">
        <f t="shared" si="1"/>
        <v/>
      </c>
      <c r="L24" s="85" t="str">
        <f t="shared" si="2"/>
        <v/>
      </c>
      <c r="M24" s="85" t="str">
        <f t="shared" si="3"/>
        <v/>
      </c>
      <c r="N24" s="81"/>
      <c r="Q24" s="28"/>
      <c r="R24" s="25"/>
    </row>
    <row r="25" spans="1:18" ht="13.65" customHeight="1" thickBot="1" x14ac:dyDescent="0.25">
      <c r="B25" s="148"/>
      <c r="C25" s="42"/>
      <c r="D25" s="43"/>
      <c r="E25" s="86" t="str">
        <f>IF( ISTEXT(D25), IF(D25 = "Kumulus® WG", 7, IFERROR(IF(VLOOKUP(D25,'HD-produkten'!$A$3:$E$64, 4, FALSE) &gt; 0, VLOOKUP(D25,'HD-produkten'!$A$3:$E$64, 4, FALSE), ""), "")), "")</f>
        <v/>
      </c>
      <c r="F25" s="44"/>
      <c r="G25" s="87" t="str">
        <f>IF( ISTEXT(D25),  IFERROR(IF(VLOOKUP(D25,'HD-produkten'!$A$3:$E$16, 3, FALSE) &gt; 0, VLOOKUP(D25,'HD-produkten'!$A$3:$E$64, 3, FALSE), ""), ""), "")</f>
        <v/>
      </c>
      <c r="H25" s="44"/>
      <c r="I25" s="87" t="str">
        <f t="shared" si="0"/>
        <v/>
      </c>
      <c r="J25" s="44"/>
      <c r="K25" s="88" t="str">
        <f t="shared" si="1"/>
        <v/>
      </c>
      <c r="L25" s="88" t="str">
        <f t="shared" si="2"/>
        <v/>
      </c>
      <c r="M25" s="88" t="str">
        <f>IF(AND(ISTEXT(D25),OR(ISNUMBER(F25),ISNUMBER(E25)), ISNUMBER($H$9), ISNUMBER($H$13), OR(D25 = "Kumulus® WG", AND(ISNUMBER(H25), ISNUMBER(I25)))), IF(ISNUMBER(F25), F25, E25)*IF(D25 = "Kumulus® WG", 1, I25/$H$13), "")</f>
        <v/>
      </c>
      <c r="N25" s="45"/>
      <c r="Q25" s="28"/>
      <c r="R25" s="25"/>
    </row>
    <row r="26" spans="1:18" ht="13.65" customHeight="1" x14ac:dyDescent="0.2">
      <c r="B26" s="155" t="s">
        <v>72</v>
      </c>
      <c r="C26" s="101"/>
      <c r="D26" s="47" t="s">
        <v>104</v>
      </c>
      <c r="E26" s="103">
        <f>IF( ISTEXT(D26), IFERROR(IF(VLOOKUP(D26,'HD-produkten'!$A$3:$E$64, 4, FALSE) &gt; 0, VLOOKUP(D26,'HD-produkten'!$A$3:$E$64, 4, FALSE), ""), ""), "")</f>
        <v>3</v>
      </c>
      <c r="F26" s="48"/>
      <c r="G26" s="105" t="str">
        <f>IF( ISTEXT(D26),  IFERROR(IF(VLOOKUP(D26,'HD-produkten'!$A$3:$E$16, 3, FALSE) &gt; 0, VLOOKUP(D26,'HD-produkten'!$A$3:$E$64, 3, FALSE), ""), ""), "")</f>
        <v>kg</v>
      </c>
      <c r="H26" s="48">
        <v>4</v>
      </c>
      <c r="I26" s="90">
        <f t="shared" ref="I26:I50" si="4">IF(AND(ISNUMBER(H26),ISNUMBER($H$13),ISNUMBER($H$15), ISTEXT(D26)), $H$13*H26/$H$15, "")</f>
        <v>200</v>
      </c>
      <c r="J26" s="48"/>
      <c r="K26" s="91">
        <f>IF(ISNUMBER(M26), $H$15/H26 * IF(D26 &lt;&gt; "Kumulus® WG", M26 * $H$11/$H$13, E26), "")</f>
        <v>7.5</v>
      </c>
      <c r="L26" s="91">
        <f t="shared" si="2"/>
        <v>15</v>
      </c>
      <c r="M26" s="91">
        <f>IF(AND( ISTEXT(D26), OR( ISNUMBER(F26), ISNUMBER(E26)), ISNUMBER(H26), ISNUMBER(I26), ISNUMBER($H$9), ISNUMBER($H$13)), IF(D26="Kumulus® WG", 3, IF(ISNUMBER(F26), F26, E26)*I26/$H$13), "")</f>
        <v>3</v>
      </c>
      <c r="N26" s="49"/>
      <c r="Q26" s="28"/>
      <c r="R26" s="25"/>
    </row>
    <row r="27" spans="1:18" ht="13.65" customHeight="1" x14ac:dyDescent="0.2">
      <c r="B27" s="145"/>
      <c r="C27" s="46"/>
      <c r="D27" s="39" t="s">
        <v>105</v>
      </c>
      <c r="E27" s="89">
        <f>IF( ISTEXT(D27), IFERROR(IF(VLOOKUP(D27,'HD-produkten'!$A$3:$E$64, 4, FALSE) &gt; 0, VLOOKUP(D27,'HD-produkten'!$A$3:$E$64, 4, FALSE), ""), ""), "")</f>
        <v>3.2</v>
      </c>
      <c r="F27" s="40"/>
      <c r="G27" s="84" t="str">
        <f>IF( ISTEXT(D27),  IFERROR(IF(VLOOKUP(D27,'HD-produkten'!$A$3:$E$16, 3, FALSE) &gt; 0, VLOOKUP(D27,'HD-produkten'!$A$3:$E$64, 3, FALSE), ""), ""), "")</f>
        <v>kg</v>
      </c>
      <c r="H27" s="40">
        <v>4</v>
      </c>
      <c r="I27" s="84">
        <f t="shared" si="4"/>
        <v>200</v>
      </c>
      <c r="J27" s="40"/>
      <c r="K27" s="85">
        <f>IF(ISNUMBER(M27), $H$15/H27 * IF(D27 &lt;&gt; "Kumulus® WG", M27 * $H$11/$H$13, E27), "")</f>
        <v>3.84</v>
      </c>
      <c r="L27" s="85">
        <f t="shared" si="2"/>
        <v>6.4</v>
      </c>
      <c r="M27" s="91">
        <f>IF(AND( ISTEXT(D27), OR( ISNUMBER(F27), ISNUMBER(E27)), ISNUMBER(H27), ISNUMBER(I27), ISNUMBER($H$9), ISNUMBER($H$13)), IF(D27="Kumulus® WG", 3, IF(ISNUMBER(F27), F27, E27)*I27/$H$13), "")</f>
        <v>1.28</v>
      </c>
      <c r="N27" s="41"/>
      <c r="Q27" s="28"/>
      <c r="R27" s="25"/>
    </row>
    <row r="28" spans="1:18" ht="13.65" customHeight="1" x14ac:dyDescent="0.2">
      <c r="B28" s="145"/>
      <c r="C28" s="46"/>
      <c r="D28" s="39" t="s">
        <v>166</v>
      </c>
      <c r="E28" s="89" t="str">
        <f>IF( ISTEXT(D28), IFERROR(IF(VLOOKUP(D28,'HD-produkten'!$A$3:$E$64, 4, FALSE) &gt; 0, VLOOKUP(D28,'HD-produkten'!$A$3:$E$64, 4, FALSE), ""), ""), "")</f>
        <v/>
      </c>
      <c r="F28" s="40">
        <v>0.8</v>
      </c>
      <c r="G28" s="84" t="str">
        <f>IF( ISTEXT(D28),  IFERROR(IF(VLOOKUP(D28,'HD-produkten'!$A$3:$E$16, 3, FALSE) &gt; 0, VLOOKUP(D28,'HD-produkten'!$A$3:$E$64, 3, FALSE), ""), ""), "")</f>
        <v/>
      </c>
      <c r="H28" s="40">
        <v>4</v>
      </c>
      <c r="I28" s="84">
        <f t="shared" si="4"/>
        <v>200</v>
      </c>
      <c r="J28" s="40"/>
      <c r="K28" s="85">
        <f t="shared" ref="K28:K32" si="5">IF(ISNUMBER(M28), $H$15/H28 * IF(D28 &lt;&gt; "Kumulus® WG", M28 * $H$11/$H$13, E28), "")</f>
        <v>0.96</v>
      </c>
      <c r="L28" s="85">
        <f t="shared" si="2"/>
        <v>1.6</v>
      </c>
      <c r="M28" s="91">
        <f t="shared" ref="M28:M32" si="6">IF(AND( ISTEXT(D28), OR( ISNUMBER(F28), ISNUMBER(E28)), ISNUMBER(H28), ISNUMBER(I28), ISNUMBER($H$9), ISNUMBER($H$13)), IF(D28="Kumulus® WG", 3, IF(ISNUMBER(F28), F28, E28)*I28/$H$13), "")</f>
        <v>0.32</v>
      </c>
      <c r="N28" s="41"/>
      <c r="Q28" s="28"/>
      <c r="R28" s="25"/>
    </row>
    <row r="29" spans="1:18" ht="13.65" customHeight="1" x14ac:dyDescent="0.2">
      <c r="B29" s="145"/>
      <c r="C29" s="46"/>
      <c r="D29" s="39"/>
      <c r="E29" s="89" t="str">
        <f>IF( ISTEXT(D29), IFERROR(IF(VLOOKUP(D29,'HD-produkten'!$A$3:$E$64, 4, FALSE) &gt; 0, VLOOKUP(D29,'HD-produkten'!$A$3:$E$64, 4, FALSE), ""), ""), "")</f>
        <v/>
      </c>
      <c r="F29" s="40"/>
      <c r="G29" s="84" t="str">
        <f>IF( ISTEXT(D29),  IFERROR(IF(VLOOKUP(D29,'HD-produkten'!$A$3:$E$16, 3, FALSE) &gt; 0, VLOOKUP(D29,'HD-produkten'!$A$3:$E$64, 3, FALSE), ""), ""), "")</f>
        <v/>
      </c>
      <c r="H29" s="40"/>
      <c r="I29" s="84" t="str">
        <f t="shared" si="4"/>
        <v/>
      </c>
      <c r="J29" s="40"/>
      <c r="K29" s="85" t="str">
        <f t="shared" si="5"/>
        <v/>
      </c>
      <c r="L29" s="85" t="str">
        <f t="shared" si="2"/>
        <v/>
      </c>
      <c r="M29" s="91" t="str">
        <f t="shared" si="6"/>
        <v/>
      </c>
      <c r="N29" s="41"/>
      <c r="Q29" s="28"/>
      <c r="R29" s="25"/>
    </row>
    <row r="30" spans="1:18" ht="13.65" customHeight="1" x14ac:dyDescent="0.2">
      <c r="B30" s="145"/>
      <c r="C30" s="46"/>
      <c r="D30" s="39"/>
      <c r="E30" s="89" t="str">
        <f>IF( ISTEXT(D30), IFERROR(IF(VLOOKUP(D30,'HD-produkten'!$A$3:$E$64, 4, FALSE) &gt; 0, VLOOKUP(D30,'HD-produkten'!$A$3:$E$64, 4, FALSE), ""), ""), "")</f>
        <v/>
      </c>
      <c r="F30" s="40"/>
      <c r="G30" s="84" t="str">
        <f>IF( ISTEXT(D30),  IFERROR(IF(VLOOKUP(D30,'HD-produkten'!$A$3:$E$16, 3, FALSE) &gt; 0, VLOOKUP(D30,'HD-produkten'!$A$3:$E$64, 3, FALSE), ""), ""), "")</f>
        <v/>
      </c>
      <c r="H30" s="40"/>
      <c r="I30" s="84" t="str">
        <f t="shared" si="4"/>
        <v/>
      </c>
      <c r="J30" s="40"/>
      <c r="K30" s="85" t="str">
        <f t="shared" si="5"/>
        <v/>
      </c>
      <c r="L30" s="85" t="str">
        <f t="shared" si="2"/>
        <v/>
      </c>
      <c r="M30" s="91" t="str">
        <f t="shared" si="6"/>
        <v/>
      </c>
      <c r="N30" s="41"/>
      <c r="Q30" s="28"/>
      <c r="R30" s="25"/>
    </row>
    <row r="31" spans="1:18" ht="13.65" customHeight="1" x14ac:dyDescent="0.2">
      <c r="B31" s="145"/>
      <c r="C31" s="38"/>
      <c r="D31" s="39"/>
      <c r="E31" s="89" t="str">
        <f>IF( ISTEXT(D31), IFERROR(IF(VLOOKUP(D31,'HD-produkten'!$A$3:$E$64, 4, FALSE) &gt; 0, VLOOKUP(D31,'HD-produkten'!$A$3:$E$64, 4, FALSE), ""), ""), "")</f>
        <v/>
      </c>
      <c r="F31" s="40"/>
      <c r="G31" s="84" t="str">
        <f>IF( ISTEXT(D31),  IFERROR(IF(VLOOKUP(D31,'HD-produkten'!$A$3:$E$16, 3, FALSE) &gt; 0, VLOOKUP(D31,'HD-produkten'!$A$3:$E$64, 3, FALSE), ""), ""), "")</f>
        <v/>
      </c>
      <c r="H31" s="40"/>
      <c r="I31" s="84" t="str">
        <f t="shared" si="4"/>
        <v/>
      </c>
      <c r="J31" s="40"/>
      <c r="K31" s="85" t="str">
        <f t="shared" si="5"/>
        <v/>
      </c>
      <c r="L31" s="85" t="str">
        <f t="shared" si="2"/>
        <v/>
      </c>
      <c r="M31" s="91" t="str">
        <f t="shared" si="6"/>
        <v/>
      </c>
      <c r="N31" s="41"/>
      <c r="Q31" s="28"/>
      <c r="R31" s="25"/>
    </row>
    <row r="32" spans="1:18" ht="13.65" customHeight="1" x14ac:dyDescent="0.2">
      <c r="B32" s="145"/>
      <c r="C32" s="38"/>
      <c r="D32" s="39"/>
      <c r="E32" s="89" t="str">
        <f>IF( ISTEXT(D32), IFERROR(IF(VLOOKUP(D32,'HD-produkten'!$A$3:$E$64, 4, FALSE) &gt; 0, VLOOKUP(D32,'HD-produkten'!$A$3:$E$64, 4, FALSE), ""), ""), "")</f>
        <v/>
      </c>
      <c r="F32" s="40"/>
      <c r="G32" s="84" t="str">
        <f>IF( ISTEXT(D32),  IFERROR(IF(VLOOKUP(D32,'HD-produkten'!$A$3:$E$16, 3, FALSE) &gt; 0, VLOOKUP(D32,'HD-produkten'!$A$3:$E$64, 3, FALSE), ""), ""), "")</f>
        <v/>
      </c>
      <c r="H32" s="40"/>
      <c r="I32" s="84" t="str">
        <f t="shared" si="4"/>
        <v/>
      </c>
      <c r="J32" s="40"/>
      <c r="K32" s="85" t="str">
        <f t="shared" si="5"/>
        <v/>
      </c>
      <c r="L32" s="85" t="str">
        <f t="shared" si="2"/>
        <v/>
      </c>
      <c r="M32" s="91" t="str">
        <f t="shared" si="6"/>
        <v/>
      </c>
      <c r="N32" s="41"/>
      <c r="Q32" s="28"/>
      <c r="R32" s="25"/>
    </row>
    <row r="33" spans="2:18" ht="13.65" customHeight="1" thickBot="1" x14ac:dyDescent="0.25">
      <c r="B33" s="156"/>
      <c r="C33" s="42"/>
      <c r="D33" s="43"/>
      <c r="E33" s="86" t="str">
        <f>IF( ISTEXT(D33), IFERROR(IF(VLOOKUP(D33,'HD-produkten'!$A$3:$E$64, 4, FALSE) &gt; 0, VLOOKUP(D33,'HD-produkten'!$A$3:$E$64, 4, FALSE), ""), ""), "")</f>
        <v/>
      </c>
      <c r="F33" s="44"/>
      <c r="G33" s="87" t="str">
        <f>IF( ISTEXT(D33),  IFERROR(IF(VLOOKUP(D33,'HD-produkten'!$A$3:$E$16, 3, FALSE) &gt; 0, VLOOKUP(D33,'HD-produkten'!$A$3:$E$64, 3, FALSE), ""), ""), "")</f>
        <v/>
      </c>
      <c r="H33" s="44"/>
      <c r="I33" s="87" t="str">
        <f t="shared" si="4"/>
        <v/>
      </c>
      <c r="J33" s="44"/>
      <c r="K33" s="88" t="str">
        <f>IF(ISNUMBER(M33), $H$15/H33 * IF(D33 &lt;&gt; "Kumulus® WG", M33 * $H$11/$H$13, E33), "")</f>
        <v/>
      </c>
      <c r="L33" s="88" t="str">
        <f t="shared" si="2"/>
        <v/>
      </c>
      <c r="M33" s="88" t="str">
        <f>IF(AND( ISTEXT(D33), OR( ISNUMBER(F33), ISNUMBER(E33)), ISNUMBER(H33), ISNUMBER(I33), ISNUMBER($H$9), ISNUMBER($H$13)), IF(D33="Kumulus® WG", 3, IF(ISNUMBER(F33), F33, E33)*I33/$H$13), "")</f>
        <v/>
      </c>
      <c r="N33" s="45"/>
      <c r="Q33" s="28"/>
      <c r="R33" s="25"/>
    </row>
    <row r="34" spans="2:18" ht="14.25" customHeight="1" x14ac:dyDescent="0.2">
      <c r="B34" s="157" t="s">
        <v>73</v>
      </c>
      <c r="C34" s="101"/>
      <c r="D34" s="102" t="s">
        <v>116</v>
      </c>
      <c r="E34" s="103">
        <f>IF( ISTEXT(D34), IFERROR(IF(VLOOKUP(D34,'HD-produkten'!$A$3:$E$64, 4, FALSE) &gt; 0, VLOOKUP(D34,'HD-produkten'!$A$3:$E$64, 4, FALSE), ""), ""), "")</f>
        <v>4</v>
      </c>
      <c r="F34" s="104"/>
      <c r="G34" s="105" t="str">
        <f>IF( ISTEXT(D34),  IFERROR(IF(VLOOKUP(D34,'HD-produkten'!$A$3:$E$16, 3, FALSE) &gt; 0, VLOOKUP(D34,'HD-produkten'!$A$3:$E$64, 3, FALSE), ""), ""), "")</f>
        <v>L</v>
      </c>
      <c r="H34" s="104">
        <v>6</v>
      </c>
      <c r="I34" s="105">
        <f t="shared" si="4"/>
        <v>300</v>
      </c>
      <c r="J34" s="104"/>
      <c r="K34" s="106">
        <f>IF(ISNUMBER(M34), $H$15/H34 * IF(D34 &lt;&gt; "Kumulus® WG", M34 * $H$11/$H$13, E34), "")</f>
        <v>4.8</v>
      </c>
      <c r="L34" s="106">
        <f t="shared" si="2"/>
        <v>12</v>
      </c>
      <c r="M34" s="106">
        <f>IF(AND( ISTEXT(D34), OR( ISNUMBER(F34), ISNUMBER(E34)), ISNUMBER(H34), ISNUMBER(I34), ISNUMBER($H$9), ISNUMBER($H$13)), IF(D34="Kumulus® WG", 3, IF(ISNUMBER(F34), F34, E34)*I34/$H$13), "")</f>
        <v>2.4</v>
      </c>
      <c r="N34" s="107"/>
      <c r="Q34" s="28"/>
      <c r="R34" s="25"/>
    </row>
    <row r="35" spans="2:18" ht="14.25" customHeight="1" x14ac:dyDescent="0.2">
      <c r="B35" s="145"/>
      <c r="C35" s="46"/>
      <c r="D35" s="39" t="s">
        <v>108</v>
      </c>
      <c r="E35" s="89">
        <f>IF( ISTEXT(D35), IFERROR(IF(VLOOKUP(D35,'HD-produkten'!$A$3:$E$64, 4, FALSE) &gt; 0, VLOOKUP(D35,'HD-produkten'!$A$3:$E$64, 4, FALSE), ""), ""), "")</f>
        <v>0.32</v>
      </c>
      <c r="F35" s="40"/>
      <c r="G35" s="84" t="str">
        <f>IF( ISTEXT(D35),  IFERROR(IF(VLOOKUP(D35,'HD-produkten'!$A$3:$E$16, 3, FALSE) &gt; 0, VLOOKUP(D35,'HD-produkten'!$A$3:$E$64, 3, FALSE), ""), ""), "")</f>
        <v>L</v>
      </c>
      <c r="H35" s="40">
        <v>6</v>
      </c>
      <c r="I35" s="84">
        <f t="shared" si="4"/>
        <v>300</v>
      </c>
      <c r="J35" s="40"/>
      <c r="K35" s="85">
        <f>IF(ISNUMBER(M35), $H$15/H35 * IF(D35 &lt;&gt; "Kumulus® WG", M35 * $H$11/$H$13, E35), "")</f>
        <v>0.38400000000000001</v>
      </c>
      <c r="L35" s="85">
        <f t="shared" si="2"/>
        <v>0.96</v>
      </c>
      <c r="M35" s="91">
        <f>IF(AND( ISTEXT(D35), OR( ISNUMBER(F35), ISNUMBER(E35)), ISNUMBER(H35), ISNUMBER(I35), ISNUMBER($H$9), ISNUMBER($H$13)), IF(D35="Kumulus® WG", 3, IF(ISNUMBER(F35), F35, E35)*I35/$H$13), "")</f>
        <v>0.192</v>
      </c>
      <c r="N35" s="41"/>
      <c r="Q35" s="28"/>
      <c r="R35" s="25"/>
    </row>
    <row r="36" spans="2:18" ht="14.25" customHeight="1" x14ac:dyDescent="0.2">
      <c r="B36" s="145"/>
      <c r="C36" s="46"/>
      <c r="D36" s="39" t="s">
        <v>104</v>
      </c>
      <c r="E36" s="89">
        <f>IF( ISTEXT(D36), IFERROR(IF(VLOOKUP(D36,'HD-produkten'!$A$3:$E$64, 4, FALSE) &gt; 0, VLOOKUP(D36,'HD-produkten'!$A$3:$E$64, 4, FALSE), ""), ""), "")</f>
        <v>3</v>
      </c>
      <c r="F36" s="40"/>
      <c r="G36" s="84" t="str">
        <f>IF( ISTEXT(D36),  IFERROR(IF(VLOOKUP(D36,'HD-produkten'!$A$3:$E$16, 3, FALSE) &gt; 0, VLOOKUP(D36,'HD-produkten'!$A$3:$E$64, 3, FALSE), ""), ""), "")</f>
        <v>kg</v>
      </c>
      <c r="H36" s="40">
        <v>6</v>
      </c>
      <c r="I36" s="84">
        <f t="shared" si="4"/>
        <v>300</v>
      </c>
      <c r="J36" s="40"/>
      <c r="K36" s="85">
        <f t="shared" ref="K36:K40" si="7">IF(ISNUMBER(M36), $H$15/H36 * IF(D36 &lt;&gt; "Kumulus® WG", M36 * $H$11/$H$13, E36), "")</f>
        <v>5</v>
      </c>
      <c r="L36" s="85">
        <f t="shared" si="2"/>
        <v>15</v>
      </c>
      <c r="M36" s="91">
        <f t="shared" ref="M36:M40" si="8">IF(AND( ISTEXT(D36), OR( ISNUMBER(F36), ISNUMBER(E36)), ISNUMBER(H36), ISNUMBER(I36), ISNUMBER($H$9), ISNUMBER($H$13)), IF(D36="Kumulus® WG", 3, IF(ISNUMBER(F36), F36, E36)*I36/$H$13), "")</f>
        <v>3</v>
      </c>
      <c r="N36" s="41"/>
      <c r="Q36" s="28"/>
      <c r="R36" s="25"/>
    </row>
    <row r="37" spans="2:18" ht="14.25" customHeight="1" x14ac:dyDescent="0.2">
      <c r="B37" s="145"/>
      <c r="C37" s="46"/>
      <c r="D37" s="39"/>
      <c r="E37" s="89" t="str">
        <f>IF( ISTEXT(D37), IFERROR(IF(VLOOKUP(D37,'HD-produkten'!$A$3:$E$64, 4, FALSE) &gt; 0, VLOOKUP(D37,'HD-produkten'!$A$3:$E$64, 4, FALSE), ""), ""), "")</f>
        <v/>
      </c>
      <c r="F37" s="40"/>
      <c r="G37" s="84" t="str">
        <f>IF( ISTEXT(D37),  IFERROR(IF(VLOOKUP(D37,'HD-produkten'!$A$3:$E$16, 3, FALSE) &gt; 0, VLOOKUP(D37,'HD-produkten'!$A$3:$E$64, 3, FALSE), ""), ""), "")</f>
        <v/>
      </c>
      <c r="H37" s="40"/>
      <c r="I37" s="84" t="str">
        <f t="shared" si="4"/>
        <v/>
      </c>
      <c r="J37" s="40"/>
      <c r="K37" s="85" t="str">
        <f t="shared" si="7"/>
        <v/>
      </c>
      <c r="L37" s="85" t="str">
        <f t="shared" si="2"/>
        <v/>
      </c>
      <c r="M37" s="91" t="str">
        <f t="shared" si="8"/>
        <v/>
      </c>
      <c r="N37" s="41"/>
      <c r="Q37" s="28"/>
      <c r="R37" s="25"/>
    </row>
    <row r="38" spans="2:18" ht="14.25" customHeight="1" x14ac:dyDescent="0.2">
      <c r="B38" s="145"/>
      <c r="C38" s="38"/>
      <c r="D38" s="39"/>
      <c r="E38" s="89" t="str">
        <f>IF( ISTEXT(D38), IFERROR(IF(VLOOKUP(D38,'HD-produkten'!$A$3:$E$64, 4, FALSE) &gt; 0, VLOOKUP(D38,'HD-produkten'!$A$3:$E$64, 4, FALSE), ""), ""), "")</f>
        <v/>
      </c>
      <c r="F38" s="40"/>
      <c r="G38" s="84" t="str">
        <f>IF( ISTEXT(D38),  IFERROR(IF(VLOOKUP(D38,'HD-produkten'!$A$3:$E$16, 3, FALSE) &gt; 0, VLOOKUP(D38,'HD-produkten'!$A$3:$E$64, 3, FALSE), ""), ""), "")</f>
        <v/>
      </c>
      <c r="H38" s="40"/>
      <c r="I38" s="84" t="str">
        <f t="shared" si="4"/>
        <v/>
      </c>
      <c r="J38" s="40"/>
      <c r="K38" s="85" t="str">
        <f t="shared" si="7"/>
        <v/>
      </c>
      <c r="L38" s="85" t="str">
        <f t="shared" si="2"/>
        <v/>
      </c>
      <c r="M38" s="91" t="str">
        <f t="shared" si="8"/>
        <v/>
      </c>
      <c r="N38" s="41"/>
      <c r="Q38" s="28"/>
      <c r="R38" s="25"/>
    </row>
    <row r="39" spans="2:18" ht="14.25" customHeight="1" x14ac:dyDescent="0.2">
      <c r="B39" s="145"/>
      <c r="C39" s="38"/>
      <c r="D39" s="39"/>
      <c r="E39" s="89" t="str">
        <f>IF( ISTEXT(D39), IFERROR(IF(VLOOKUP(D39,'HD-produkten'!$A$3:$E$64, 4, FALSE) &gt; 0, VLOOKUP(D39,'HD-produkten'!$A$3:$E$64, 4, FALSE), ""), ""), "")</f>
        <v/>
      </c>
      <c r="F39" s="40"/>
      <c r="G39" s="84" t="str">
        <f>IF( ISTEXT(D39),  IFERROR(IF(VLOOKUP(D39,'HD-produkten'!$A$3:$E$16, 3, FALSE) &gt; 0, VLOOKUP(D39,'HD-produkten'!$A$3:$E$64, 3, FALSE), ""), ""), "")</f>
        <v/>
      </c>
      <c r="H39" s="40"/>
      <c r="I39" s="84" t="str">
        <f t="shared" si="4"/>
        <v/>
      </c>
      <c r="J39" s="40"/>
      <c r="K39" s="85" t="str">
        <f t="shared" si="7"/>
        <v/>
      </c>
      <c r="L39" s="85" t="str">
        <f t="shared" si="2"/>
        <v/>
      </c>
      <c r="M39" s="91" t="str">
        <f t="shared" si="8"/>
        <v/>
      </c>
      <c r="N39" s="41"/>
      <c r="Q39" s="28"/>
      <c r="R39" s="25"/>
    </row>
    <row r="40" spans="2:18" ht="14.25" customHeight="1" x14ac:dyDescent="0.2">
      <c r="B40" s="145"/>
      <c r="C40" s="38"/>
      <c r="D40" s="39"/>
      <c r="E40" s="89" t="str">
        <f>IF( ISTEXT(D40), IFERROR(IF(VLOOKUP(D40,'HD-produkten'!$A$3:$E$64, 4, FALSE) &gt; 0, VLOOKUP(D40,'HD-produkten'!$A$3:$E$64, 4, FALSE), ""), ""), "")</f>
        <v/>
      </c>
      <c r="F40" s="40"/>
      <c r="G40" s="84" t="str">
        <f>IF( ISTEXT(D40),  IFERROR(IF(VLOOKUP(D40,'HD-produkten'!$A$3:$E$16, 3, FALSE) &gt; 0, VLOOKUP(D40,'HD-produkten'!$A$3:$E$64, 3, FALSE), ""), ""), "")</f>
        <v/>
      </c>
      <c r="H40" s="40"/>
      <c r="I40" s="84" t="str">
        <f t="shared" si="4"/>
        <v/>
      </c>
      <c r="J40" s="40"/>
      <c r="K40" s="85" t="str">
        <f t="shared" si="7"/>
        <v/>
      </c>
      <c r="L40" s="85" t="str">
        <f t="shared" si="2"/>
        <v/>
      </c>
      <c r="M40" s="91" t="str">
        <f t="shared" si="8"/>
        <v/>
      </c>
      <c r="N40" s="41"/>
      <c r="Q40" s="28"/>
      <c r="R40" s="25"/>
    </row>
    <row r="41" spans="2:18" ht="14.25" customHeight="1" thickBot="1" x14ac:dyDescent="0.25">
      <c r="B41" s="156"/>
      <c r="C41" s="42"/>
      <c r="D41" s="43"/>
      <c r="E41" s="86" t="str">
        <f>IF( ISTEXT(D41), IFERROR(IF(VLOOKUP(D41,'HD-produkten'!$A$3:$E$64, 4, FALSE) &gt; 0, VLOOKUP(D41,'HD-produkten'!$A$3:$E$64, 4, FALSE), ""), ""), "")</f>
        <v/>
      </c>
      <c r="F41" s="44"/>
      <c r="G41" s="87" t="str">
        <f>IF( ISTEXT(D41),  IFERROR(IF(VLOOKUP(D41,'HD-produkten'!$A$3:$E$16, 3, FALSE) &gt; 0, VLOOKUP(D41,'HD-produkten'!$A$3:$E$64, 3, FALSE), ""), ""), "")</f>
        <v/>
      </c>
      <c r="H41" s="44"/>
      <c r="I41" s="87" t="str">
        <f t="shared" si="4"/>
        <v/>
      </c>
      <c r="J41" s="44"/>
      <c r="K41" s="88" t="str">
        <f>IF(ISNUMBER(M41), $H$15/H41 * IF(D41 &lt;&gt; "Kumulus® WG", M41 * $H$11/$H$13, E41), "")</f>
        <v/>
      </c>
      <c r="L41" s="88" t="str">
        <f t="shared" si="2"/>
        <v/>
      </c>
      <c r="M41" s="88" t="str">
        <f>IF(AND( ISTEXT(D41), OR( ISNUMBER(F41), ISNUMBER(E41)), ISNUMBER(H41), ISNUMBER(I41), ISNUMBER($H$9), ISNUMBER($H$13)), IF(D41="Kumulus® WG", 3, IF(ISNUMBER(F41), F41, E41)*I41/$H$13), "")</f>
        <v/>
      </c>
      <c r="N41" s="45"/>
      <c r="Q41" s="28"/>
      <c r="R41" s="25"/>
    </row>
    <row r="42" spans="2:18" ht="14.25" customHeight="1" x14ac:dyDescent="0.2">
      <c r="B42" s="155" t="s">
        <v>74</v>
      </c>
      <c r="C42" s="101"/>
      <c r="D42" s="47" t="s">
        <v>71</v>
      </c>
      <c r="E42" s="103">
        <f>IF( ISTEXT(D42), IFERROR(IF(VLOOKUP(D42,'HD-produkten'!$A$3:$E$64, 4, FALSE) &gt; 0, VLOOKUP(D42,'HD-produkten'!$A$3:$E$64, 4, FALSE), ""), ""), "")</f>
        <v>1.56</v>
      </c>
      <c r="F42" s="48"/>
      <c r="G42" s="105" t="str">
        <f>IF( ISTEXT(D42),  IFERROR(IF(VLOOKUP(D42,'HD-produkten'!$A$3:$E$16, 3, FALSE) &gt; 0, VLOOKUP(D42,'HD-produkten'!$A$3:$E$64, 3, FALSE), ""), ""), "")</f>
        <v>kg</v>
      </c>
      <c r="H42" s="48">
        <v>8</v>
      </c>
      <c r="I42" s="90">
        <f t="shared" si="4"/>
        <v>400</v>
      </c>
      <c r="J42" s="48"/>
      <c r="K42" s="106">
        <f>IF(ISNUMBER(M42), $H$15/H42 * IF(D42 &lt;&gt; "Kumulus® WG", M42 * $H$11/$H$13, E42), "")</f>
        <v>1.8719999999999999</v>
      </c>
      <c r="L42" s="91">
        <f t="shared" si="2"/>
        <v>6.24</v>
      </c>
      <c r="M42" s="91">
        <f>IF(AND( ISTEXT(D42), OR( ISNUMBER(F42), ISNUMBER(E42)), ISNUMBER(H42), ISNUMBER(I42), ISNUMBER($H$9), ISNUMBER($H$13)), IF(D42="Kumulus® WG", 3, IF(ISNUMBER(F42), F42, E42)*I42/$H$13), "")</f>
        <v>1.248</v>
      </c>
      <c r="N42" s="49"/>
      <c r="Q42" s="28"/>
      <c r="R42" s="25"/>
    </row>
    <row r="43" spans="2:18" ht="14.25" customHeight="1" x14ac:dyDescent="0.2">
      <c r="B43" s="145"/>
      <c r="C43" s="38"/>
      <c r="D43" s="39" t="s">
        <v>114</v>
      </c>
      <c r="E43" s="89">
        <f>IF( ISTEXT(D43), IFERROR(IF(VLOOKUP(D43,'HD-produkten'!$A$3:$E$64, 4, FALSE) &gt; 0, VLOOKUP(D43,'HD-produkten'!$A$3:$E$64, 4, FALSE), ""), ""), "")</f>
        <v>0.24</v>
      </c>
      <c r="F43" s="40"/>
      <c r="G43" s="84" t="str">
        <f>IF( ISTEXT(D43),  IFERROR(IF(VLOOKUP(D43,'HD-produkten'!$A$3:$E$16, 3, FALSE) &gt; 0, VLOOKUP(D43,'HD-produkten'!$A$3:$E$64, 3, FALSE), ""), ""), "")</f>
        <v>L</v>
      </c>
      <c r="H43" s="40">
        <v>8</v>
      </c>
      <c r="I43" s="84">
        <f t="shared" si="4"/>
        <v>400</v>
      </c>
      <c r="J43" s="40"/>
      <c r="K43" s="85">
        <f t="shared" ref="K43:K48" si="9">IF(ISNUMBER(M43), $H$15/H43 * IF(D43 &lt;&gt; "Kumulus® WG", M43 * $H$11/$H$13, E43), "")</f>
        <v>0.28799999999999998</v>
      </c>
      <c r="L43" s="85">
        <f t="shared" si="2"/>
        <v>0.96</v>
      </c>
      <c r="M43" s="91">
        <f>IF(AND( ISTEXT(D43), OR( ISNUMBER(F43), ISNUMBER(E43)), ISNUMBER(H43), ISNUMBER(I43), ISNUMBER($H$9), ISNUMBER($H$13)), IF(D43="Kumulus® WG", 3, IF(ISNUMBER(F43), F43, E43)*I43/$H$13), "")</f>
        <v>0.192</v>
      </c>
      <c r="N43" s="41"/>
      <c r="Q43" s="28"/>
      <c r="R43" s="25"/>
    </row>
    <row r="44" spans="2:18" ht="14.25" customHeight="1" x14ac:dyDescent="0.2">
      <c r="B44" s="145"/>
      <c r="C44" s="38"/>
      <c r="D44" s="39" t="s">
        <v>104</v>
      </c>
      <c r="E44" s="89">
        <f>IF( ISTEXT(D44), IFERROR(IF(VLOOKUP(D44,'HD-produkten'!$A$3:$E$64, 4, FALSE) &gt; 0, VLOOKUP(D44,'HD-produkten'!$A$3:$E$64, 4, FALSE), ""), ""), "")</f>
        <v>3</v>
      </c>
      <c r="F44" s="40"/>
      <c r="G44" s="84" t="str">
        <f>IF( ISTEXT(D44),  IFERROR(IF(VLOOKUP(D44,'HD-produkten'!$A$3:$E$16, 3, FALSE) &gt; 0, VLOOKUP(D44,'HD-produkten'!$A$3:$E$64, 3, FALSE), ""), ""), "")</f>
        <v>kg</v>
      </c>
      <c r="H44" s="40">
        <v>8</v>
      </c>
      <c r="I44" s="84">
        <f t="shared" si="4"/>
        <v>400</v>
      </c>
      <c r="J44" s="40"/>
      <c r="K44" s="85">
        <f t="shared" si="9"/>
        <v>3.75</v>
      </c>
      <c r="L44" s="85">
        <f t="shared" si="2"/>
        <v>15</v>
      </c>
      <c r="M44" s="91">
        <f t="shared" ref="M44:M48" si="10">IF(AND( ISTEXT(D44), OR( ISNUMBER(F44), ISNUMBER(E44)), ISNUMBER(H44), ISNUMBER(I44), ISNUMBER($H$9), ISNUMBER($H$13)), IF(D44="Kumulus® WG", 3, IF(ISNUMBER(F44), F44, E44)*I44/$H$13), "")</f>
        <v>3</v>
      </c>
      <c r="N44" s="41"/>
      <c r="Q44" s="28"/>
      <c r="R44" s="25"/>
    </row>
    <row r="45" spans="2:18" ht="14.25" customHeight="1" x14ac:dyDescent="0.2">
      <c r="B45" s="145"/>
      <c r="C45" s="38"/>
      <c r="D45" s="39" t="s">
        <v>106</v>
      </c>
      <c r="E45" s="89">
        <f>IF( ISTEXT(D45), IFERROR(IF(VLOOKUP(D45,'HD-produkten'!$A$3:$E$64, 4, FALSE) &gt; 0, VLOOKUP(D45,'HD-produkten'!$A$3:$E$64, 4, FALSE), ""), ""), "")</f>
        <v>2</v>
      </c>
      <c r="F45" s="40"/>
      <c r="G45" s="84" t="str">
        <f>IF( ISTEXT(D45),  IFERROR(IF(VLOOKUP(D45,'HD-produkten'!$A$3:$E$16, 3, FALSE) &gt; 0, VLOOKUP(D45,'HD-produkten'!$A$3:$E$64, 3, FALSE), ""), ""), "")</f>
        <v>L</v>
      </c>
      <c r="H45" s="40">
        <v>8</v>
      </c>
      <c r="I45" s="84">
        <f t="shared" si="4"/>
        <v>400</v>
      </c>
      <c r="J45" s="40"/>
      <c r="K45" s="85">
        <f t="shared" si="9"/>
        <v>2.4</v>
      </c>
      <c r="L45" s="85">
        <f t="shared" si="2"/>
        <v>8</v>
      </c>
      <c r="M45" s="91">
        <f t="shared" si="10"/>
        <v>1.6</v>
      </c>
      <c r="N45" s="41"/>
      <c r="Q45" s="28"/>
      <c r="R45" s="25"/>
    </row>
    <row r="46" spans="2:18" ht="14.25" customHeight="1" x14ac:dyDescent="0.2">
      <c r="B46" s="145"/>
      <c r="C46" s="38"/>
      <c r="D46" s="39"/>
      <c r="E46" s="89" t="str">
        <f>IF( ISTEXT(D46), IFERROR(IF(VLOOKUP(D46,'HD-produkten'!$A$3:$E$64, 4, FALSE) &gt; 0, VLOOKUP(D46,'HD-produkten'!$A$3:$E$64, 4, FALSE), ""), ""), "")</f>
        <v/>
      </c>
      <c r="F46" s="40"/>
      <c r="G46" s="84" t="str">
        <f>IF( ISTEXT(D46),  IFERROR(IF(VLOOKUP(D46,'HD-produkten'!$A$3:$E$16, 3, FALSE) &gt; 0, VLOOKUP(D46,'HD-produkten'!$A$3:$E$64, 3, FALSE), ""), ""), "")</f>
        <v/>
      </c>
      <c r="H46" s="40"/>
      <c r="I46" s="84" t="str">
        <f t="shared" si="4"/>
        <v/>
      </c>
      <c r="J46" s="40"/>
      <c r="K46" s="85" t="str">
        <f t="shared" si="9"/>
        <v/>
      </c>
      <c r="L46" s="85" t="str">
        <f t="shared" si="2"/>
        <v/>
      </c>
      <c r="M46" s="91" t="str">
        <f t="shared" si="10"/>
        <v/>
      </c>
      <c r="N46" s="41"/>
      <c r="Q46" s="28"/>
      <c r="R46" s="25"/>
    </row>
    <row r="47" spans="2:18" ht="14.25" customHeight="1" x14ac:dyDescent="0.2">
      <c r="B47" s="145"/>
      <c r="C47" s="38"/>
      <c r="D47" s="39"/>
      <c r="E47" s="89" t="str">
        <f>IF( ISTEXT(D47), IFERROR(IF(VLOOKUP(D47,'HD-produkten'!$A$3:$E$64, 4, FALSE) &gt; 0, VLOOKUP(D47,'HD-produkten'!$A$3:$E$64, 4, FALSE), ""), ""), "")</f>
        <v/>
      </c>
      <c r="F47" s="40"/>
      <c r="G47" s="84" t="str">
        <f>IF( ISTEXT(D47),  IFERROR(IF(VLOOKUP(D47,'HD-produkten'!$A$3:$E$16, 3, FALSE) &gt; 0, VLOOKUP(D47,'HD-produkten'!$A$3:$E$64, 3, FALSE), ""), ""), "")</f>
        <v/>
      </c>
      <c r="H47" s="40"/>
      <c r="I47" s="84" t="str">
        <f t="shared" si="4"/>
        <v/>
      </c>
      <c r="J47" s="40"/>
      <c r="K47" s="85" t="str">
        <f t="shared" si="9"/>
        <v/>
      </c>
      <c r="L47" s="85" t="str">
        <f t="shared" si="2"/>
        <v/>
      </c>
      <c r="M47" s="91" t="str">
        <f t="shared" si="10"/>
        <v/>
      </c>
      <c r="N47" s="41"/>
      <c r="Q47" s="28"/>
      <c r="R47" s="25"/>
    </row>
    <row r="48" spans="2:18" ht="14.25" customHeight="1" x14ac:dyDescent="0.2">
      <c r="B48" s="145"/>
      <c r="C48" s="38"/>
      <c r="D48" s="39"/>
      <c r="E48" s="89" t="str">
        <f>IF( ISTEXT(D48), IFERROR(IF(VLOOKUP(D48,'HD-produkten'!$A$3:$E$64, 4, FALSE) &gt; 0, VLOOKUP(D48,'HD-produkten'!$A$3:$E$64, 4, FALSE), ""), ""), "")</f>
        <v/>
      </c>
      <c r="F48" s="40"/>
      <c r="G48" s="84" t="str">
        <f>IF( ISTEXT(D48),  IFERROR(IF(VLOOKUP(D48,'HD-produkten'!$A$3:$E$16, 3, FALSE) &gt; 0, VLOOKUP(D48,'HD-produkten'!$A$3:$E$64, 3, FALSE), ""), ""), "")</f>
        <v/>
      </c>
      <c r="H48" s="40"/>
      <c r="I48" s="84" t="str">
        <f t="shared" si="4"/>
        <v/>
      </c>
      <c r="J48" s="40"/>
      <c r="K48" s="85" t="str">
        <f t="shared" si="9"/>
        <v/>
      </c>
      <c r="L48" s="85" t="str">
        <f t="shared" si="2"/>
        <v/>
      </c>
      <c r="M48" s="91" t="str">
        <f t="shared" si="10"/>
        <v/>
      </c>
      <c r="N48" s="41"/>
      <c r="Q48" s="28"/>
      <c r="R48" s="25"/>
    </row>
    <row r="49" spans="2:18" ht="14.25" customHeight="1" thickBot="1" x14ac:dyDescent="0.25">
      <c r="B49" s="156"/>
      <c r="C49" s="42"/>
      <c r="D49" s="43"/>
      <c r="E49" s="86" t="str">
        <f>IF( ISTEXT(D49), IFERROR(IF(VLOOKUP(D49,'HD-produkten'!$A$3:$E$64, 4, FALSE) &gt; 0, VLOOKUP(D49,'HD-produkten'!$A$3:$E$64, 4, FALSE), ""), ""), "")</f>
        <v/>
      </c>
      <c r="F49" s="44"/>
      <c r="G49" s="87" t="str">
        <f>IF( ISTEXT(D49),  IFERROR(IF(VLOOKUP(D49,'HD-produkten'!$A$3:$E$16, 3, FALSE) &gt; 0, VLOOKUP(D49,'HD-produkten'!$A$3:$E$64, 3, FALSE), ""), ""), "")</f>
        <v/>
      </c>
      <c r="H49" s="44"/>
      <c r="I49" s="87" t="str">
        <f t="shared" si="4"/>
        <v/>
      </c>
      <c r="J49" s="44"/>
      <c r="K49" s="88" t="str">
        <f>IF(ISNUMBER(M49), $H$15/H49 * IF(D49 &lt;&gt; "Kumulus® WG", M49 * $H$11/$H$13, E49), "")</f>
        <v/>
      </c>
      <c r="L49" s="88" t="str">
        <f t="shared" si="2"/>
        <v/>
      </c>
      <c r="M49" s="88" t="str">
        <f>IF(AND( ISTEXT(D49), OR( ISNUMBER(F49), ISNUMBER(E49)), ISNUMBER(H49), ISNUMBER(I49), ISNUMBER($H$9), ISNUMBER($H$13)), IF(D49="Kumulus® WG", 3, IF(ISNUMBER(F49), F49, E49)*I49/$H$13), "")</f>
        <v/>
      </c>
      <c r="N49" s="45"/>
      <c r="Q49" s="28"/>
      <c r="R49" s="25"/>
    </row>
    <row r="50" spans="2:18" ht="14.25" customHeight="1" x14ac:dyDescent="0.2">
      <c r="B50" s="155" t="s">
        <v>75</v>
      </c>
      <c r="C50" s="101"/>
      <c r="D50" s="47" t="s">
        <v>102</v>
      </c>
      <c r="E50" s="103">
        <f>IF( ISTEXT(D50), IFERROR(IF(VLOOKUP(D50,'HD-produkten'!$A$3:$E$64, 4, FALSE) &gt; 0, VLOOKUP(D50,'HD-produkten'!$A$3:$E$64, 4, FALSE), ""), ""), "")</f>
        <v>3</v>
      </c>
      <c r="F50" s="48"/>
      <c r="G50" s="105" t="str">
        <f>IF( ISTEXT(D50),  IFERROR(IF(VLOOKUP(D50,'HD-produkten'!$A$3:$E$16, 3, FALSE) &gt; 0, VLOOKUP(D50,'HD-produkten'!$A$3:$E$64, 3, FALSE), ""), ""), "")</f>
        <v>kg</v>
      </c>
      <c r="H50" s="48">
        <v>10</v>
      </c>
      <c r="I50" s="90">
        <f t="shared" si="4"/>
        <v>500</v>
      </c>
      <c r="J50" s="48"/>
      <c r="K50" s="106">
        <f>IF(ISNUMBER(M50), $H$15/H50 * IF(D50 &lt;&gt; "Kumulus® WG", M50 * $H$11/$H$13, E50), "")</f>
        <v>3.6</v>
      </c>
      <c r="L50" s="91">
        <f t="shared" si="2"/>
        <v>15</v>
      </c>
      <c r="M50" s="91">
        <f>IF(AND( ISTEXT(D50), OR( ISNUMBER(F50), ISNUMBER(E50)), ISNUMBER(H50), ISNUMBER(I50), ISNUMBER($H$9), ISNUMBER($H$13)), IF(D50="Kumulus® WG", 3, IF(ISNUMBER(F50), F50, E50)*I50/$H$13), "")</f>
        <v>3</v>
      </c>
      <c r="N50" s="49"/>
      <c r="Q50" s="28"/>
      <c r="R50" s="25"/>
    </row>
    <row r="51" spans="2:18" ht="14.25" customHeight="1" x14ac:dyDescent="0.2">
      <c r="B51" s="145"/>
      <c r="C51" s="38"/>
      <c r="D51" s="39" t="s">
        <v>108</v>
      </c>
      <c r="E51" s="89">
        <f>IF( ISTEXT(D51), IFERROR(IF(VLOOKUP(D51,'HD-produkten'!$A$3:$E$64, 4, FALSE) &gt; 0, VLOOKUP(D51,'HD-produkten'!$A$3:$E$64, 4, FALSE), ""), ""), "")</f>
        <v>0.32</v>
      </c>
      <c r="F51" s="40"/>
      <c r="G51" s="84" t="str">
        <f>IF( ISTEXT(D51),  IFERROR(IF(VLOOKUP(D51,'HD-produkten'!$A$3:$E$16, 3, FALSE) &gt; 0, VLOOKUP(D51,'HD-produkten'!$A$3:$E$64, 3, FALSE), ""), ""), "")</f>
        <v>L</v>
      </c>
      <c r="H51" s="40">
        <v>10</v>
      </c>
      <c r="I51" s="84">
        <f t="shared" ref="I51:I82" si="11">IF(AND(ISNUMBER(H51),ISNUMBER($H$13),ISNUMBER($H$15), ISTEXT(D51)), $H$13*H51/$H$15, "")</f>
        <v>500</v>
      </c>
      <c r="J51" s="40"/>
      <c r="K51" s="85">
        <f t="shared" ref="K51:K56" si="12">IF(ISNUMBER(M51), $H$15/H51 * IF(D51 &lt;&gt; "Kumulus® WG", M51 * $H$11/$H$13, E51), "")</f>
        <v>0.38400000000000001</v>
      </c>
      <c r="L51" s="85">
        <f t="shared" si="2"/>
        <v>1.6</v>
      </c>
      <c r="M51" s="91">
        <f>IF(AND( ISTEXT(D51), OR( ISNUMBER(F51), ISNUMBER(E51)), ISNUMBER(H51), ISNUMBER(I51), ISNUMBER($H$9), ISNUMBER($H$13)), IF(D51="Kumulus® WG", 3, IF(ISNUMBER(F51), F51, E51)*I51/$H$13), "")</f>
        <v>0.32</v>
      </c>
      <c r="N51" s="41"/>
      <c r="Q51" s="28"/>
      <c r="R51" s="25"/>
    </row>
    <row r="52" spans="2:18" ht="14.25" customHeight="1" x14ac:dyDescent="0.2">
      <c r="B52" s="145"/>
      <c r="C52" s="38"/>
      <c r="D52" s="39" t="s">
        <v>104</v>
      </c>
      <c r="E52" s="89">
        <f>IF( ISTEXT(D52), IFERROR(IF(VLOOKUP(D52,'HD-produkten'!$A$3:$E$64, 4, FALSE) &gt; 0, VLOOKUP(D52,'HD-produkten'!$A$3:$E$64, 4, FALSE), ""), ""), "")</f>
        <v>3</v>
      </c>
      <c r="F52" s="40"/>
      <c r="G52" s="84" t="str">
        <f>IF( ISTEXT(D52),  IFERROR(IF(VLOOKUP(D52,'HD-produkten'!$A$3:$E$16, 3, FALSE) &gt; 0, VLOOKUP(D52,'HD-produkten'!$A$3:$E$64, 3, FALSE), ""), ""), "")</f>
        <v>kg</v>
      </c>
      <c r="H52" s="40">
        <v>10</v>
      </c>
      <c r="I52" s="84">
        <f t="shared" si="11"/>
        <v>500</v>
      </c>
      <c r="J52" s="40"/>
      <c r="K52" s="85">
        <f t="shared" si="12"/>
        <v>3</v>
      </c>
      <c r="L52" s="85">
        <f t="shared" si="2"/>
        <v>15</v>
      </c>
      <c r="M52" s="91">
        <f t="shared" ref="M52:M56" si="13">IF(AND( ISTEXT(D52), OR( ISNUMBER(F52), ISNUMBER(E52)), ISNUMBER(H52), ISNUMBER(I52), ISNUMBER($H$9), ISNUMBER($H$13)), IF(D52="Kumulus® WG", 3, IF(ISNUMBER(F52), F52, E52)*I52/$H$13), "")</f>
        <v>3</v>
      </c>
      <c r="N52" s="41"/>
      <c r="Q52" s="28"/>
      <c r="R52" s="25"/>
    </row>
    <row r="53" spans="2:18" ht="14.25" customHeight="1" x14ac:dyDescent="0.2">
      <c r="B53" s="145"/>
      <c r="C53" s="38"/>
      <c r="D53" s="39"/>
      <c r="E53" s="89" t="str">
        <f>IF( ISTEXT(D53), IFERROR(IF(VLOOKUP(D53,'HD-produkten'!$A$3:$E$64, 4, FALSE) &gt; 0, VLOOKUP(D53,'HD-produkten'!$A$3:$E$64, 4, FALSE), ""), ""), "")</f>
        <v/>
      </c>
      <c r="F53" s="40"/>
      <c r="G53" s="84" t="str">
        <f>IF( ISTEXT(D53),  IFERROR(IF(VLOOKUP(D53,'HD-produkten'!$A$3:$E$16, 3, FALSE) &gt; 0, VLOOKUP(D53,'HD-produkten'!$A$3:$E$64, 3, FALSE), ""), ""), "")</f>
        <v/>
      </c>
      <c r="H53" s="40"/>
      <c r="I53" s="84" t="str">
        <f t="shared" si="11"/>
        <v/>
      </c>
      <c r="J53" s="40"/>
      <c r="K53" s="85" t="str">
        <f t="shared" si="12"/>
        <v/>
      </c>
      <c r="L53" s="85" t="str">
        <f t="shared" si="2"/>
        <v/>
      </c>
      <c r="M53" s="91" t="str">
        <f t="shared" si="13"/>
        <v/>
      </c>
      <c r="N53" s="41"/>
      <c r="Q53" s="28"/>
      <c r="R53" s="25"/>
    </row>
    <row r="54" spans="2:18" ht="14.25" customHeight="1" x14ac:dyDescent="0.2">
      <c r="B54" s="145"/>
      <c r="C54" s="38"/>
      <c r="D54" s="39"/>
      <c r="E54" s="89" t="str">
        <f>IF( ISTEXT(D54), IFERROR(IF(VLOOKUP(D54,'HD-produkten'!$A$3:$E$64, 4, FALSE) &gt; 0, VLOOKUP(D54,'HD-produkten'!$A$3:$E$64, 4, FALSE), ""), ""), "")</f>
        <v/>
      </c>
      <c r="F54" s="40"/>
      <c r="G54" s="84" t="str">
        <f>IF( ISTEXT(D54),  IFERROR(IF(VLOOKUP(D54,'HD-produkten'!$A$3:$E$16, 3, FALSE) &gt; 0, VLOOKUP(D54,'HD-produkten'!$A$3:$E$64, 3, FALSE), ""), ""), "")</f>
        <v/>
      </c>
      <c r="H54" s="40"/>
      <c r="I54" s="84" t="str">
        <f t="shared" si="11"/>
        <v/>
      </c>
      <c r="J54" s="40"/>
      <c r="K54" s="85" t="str">
        <f t="shared" si="12"/>
        <v/>
      </c>
      <c r="L54" s="85" t="str">
        <f t="shared" si="2"/>
        <v/>
      </c>
      <c r="M54" s="91" t="str">
        <f t="shared" si="13"/>
        <v/>
      </c>
      <c r="N54" s="41"/>
      <c r="Q54" s="28"/>
      <c r="R54" s="25"/>
    </row>
    <row r="55" spans="2:18" ht="14.25" customHeight="1" x14ac:dyDescent="0.2">
      <c r="B55" s="145"/>
      <c r="C55" s="38"/>
      <c r="D55" s="39"/>
      <c r="E55" s="89" t="str">
        <f>IF( ISTEXT(D55), IFERROR(IF(VLOOKUP(D55,'HD-produkten'!$A$3:$E$64, 4, FALSE) &gt; 0, VLOOKUP(D55,'HD-produkten'!$A$3:$E$64, 4, FALSE), ""), ""), "")</f>
        <v/>
      </c>
      <c r="F55" s="40"/>
      <c r="G55" s="84" t="str">
        <f>IF( ISTEXT(D55),  IFERROR(IF(VLOOKUP(D55,'HD-produkten'!$A$3:$E$16, 3, FALSE) &gt; 0, VLOOKUP(D55,'HD-produkten'!$A$3:$E$64, 3, FALSE), ""), ""), "")</f>
        <v/>
      </c>
      <c r="H55" s="40"/>
      <c r="I55" s="84" t="str">
        <f t="shared" si="11"/>
        <v/>
      </c>
      <c r="J55" s="40"/>
      <c r="K55" s="85" t="str">
        <f t="shared" si="12"/>
        <v/>
      </c>
      <c r="L55" s="85" t="str">
        <f t="shared" si="2"/>
        <v/>
      </c>
      <c r="M55" s="91" t="str">
        <f t="shared" si="13"/>
        <v/>
      </c>
      <c r="N55" s="41"/>
      <c r="Q55" s="28"/>
      <c r="R55" s="25"/>
    </row>
    <row r="56" spans="2:18" ht="14.25" customHeight="1" x14ac:dyDescent="0.2">
      <c r="B56" s="145"/>
      <c r="C56" s="38"/>
      <c r="D56" s="39"/>
      <c r="E56" s="89" t="str">
        <f>IF( ISTEXT(D56), IFERROR(IF(VLOOKUP(D56,'HD-produkten'!$A$3:$E$64, 4, FALSE) &gt; 0, VLOOKUP(D56,'HD-produkten'!$A$3:$E$64, 4, FALSE), ""), ""), "")</f>
        <v/>
      </c>
      <c r="F56" s="40"/>
      <c r="G56" s="84" t="str">
        <f>IF( ISTEXT(D56),  IFERROR(IF(VLOOKUP(D56,'HD-produkten'!$A$3:$E$16, 3, FALSE) &gt; 0, VLOOKUP(D56,'HD-produkten'!$A$3:$E$64, 3, FALSE), ""), ""), "")</f>
        <v/>
      </c>
      <c r="H56" s="40"/>
      <c r="I56" s="84" t="str">
        <f t="shared" si="11"/>
        <v/>
      </c>
      <c r="J56" s="40"/>
      <c r="K56" s="85" t="str">
        <f t="shared" si="12"/>
        <v/>
      </c>
      <c r="L56" s="85" t="str">
        <f t="shared" si="2"/>
        <v/>
      </c>
      <c r="M56" s="91" t="str">
        <f t="shared" si="13"/>
        <v/>
      </c>
      <c r="N56" s="41"/>
      <c r="Q56" s="28"/>
      <c r="R56" s="25"/>
    </row>
    <row r="57" spans="2:18" ht="14.25" customHeight="1" thickBot="1" x14ac:dyDescent="0.25">
      <c r="B57" s="156"/>
      <c r="C57" s="42"/>
      <c r="D57" s="43"/>
      <c r="E57" s="86" t="str">
        <f>IF( ISTEXT(D57), IFERROR(IF(VLOOKUP(D57,'HD-produkten'!$A$3:$E$64, 4, FALSE) &gt; 0, VLOOKUP(D57,'HD-produkten'!$A$3:$E$64, 4, FALSE), ""), ""), "")</f>
        <v/>
      </c>
      <c r="F57" s="44"/>
      <c r="G57" s="87" t="str">
        <f>IF( ISTEXT(D57),  IFERROR(IF(VLOOKUP(D57,'HD-produkten'!$A$3:$E$16, 3, FALSE) &gt; 0, VLOOKUP(D57,'HD-produkten'!$A$3:$E$64, 3, FALSE), ""), ""), "")</f>
        <v/>
      </c>
      <c r="H57" s="44"/>
      <c r="I57" s="87" t="str">
        <f t="shared" si="11"/>
        <v/>
      </c>
      <c r="J57" s="44"/>
      <c r="K57" s="88" t="str">
        <f>IF(ISNUMBER(M57), $H$15/H57 * IF(D57 &lt;&gt; "Kumulus® WG", M57 * $H$11/$H$13, E57), "")</f>
        <v/>
      </c>
      <c r="L57" s="88" t="str">
        <f t="shared" si="2"/>
        <v/>
      </c>
      <c r="M57" s="88" t="str">
        <f>IF(AND( ISTEXT(D57), OR( ISNUMBER(F57), ISNUMBER(E57)), ISNUMBER(H57), ISNUMBER(I57), ISNUMBER($H$9), ISNUMBER($H$13)), IF(D57="Kumulus® WG", 3, IF(ISNUMBER(F57), F57, E57)*I57/$H$13), "")</f>
        <v/>
      </c>
      <c r="N57" s="45"/>
      <c r="Q57" s="28"/>
      <c r="R57" s="25"/>
    </row>
    <row r="58" spans="2:18" ht="14.25" customHeight="1" x14ac:dyDescent="0.2">
      <c r="B58" s="157" t="s">
        <v>76</v>
      </c>
      <c r="C58" s="101"/>
      <c r="D58" s="47" t="s">
        <v>116</v>
      </c>
      <c r="E58" s="103">
        <f>IF( ISTEXT(D58), IFERROR(IF(VLOOKUP(D58,'HD-produkten'!$A$3:$E$64, 4, FALSE) &gt; 0, VLOOKUP(D58,'HD-produkten'!$A$3:$E$64, 4, FALSE), ""), ""), "")</f>
        <v>4</v>
      </c>
      <c r="F58" s="48"/>
      <c r="G58" s="105" t="str">
        <f>IF( ISTEXT(D58),  IFERROR(IF(VLOOKUP(D58,'HD-produkten'!$A$3:$E$16, 3, FALSE) &gt; 0, VLOOKUP(D58,'HD-produkten'!$A$3:$E$64, 3, FALSE), ""), ""), "")</f>
        <v>L</v>
      </c>
      <c r="H58" s="48">
        <v>10</v>
      </c>
      <c r="I58" s="90">
        <f t="shared" si="11"/>
        <v>500</v>
      </c>
      <c r="J58" s="48"/>
      <c r="K58" s="106">
        <f>IF(ISNUMBER(M58), $H$15/H58 * IF(D58 &lt;&gt; "Kumulus® WG", M58 * $H$11/$H$13, E58), "")</f>
        <v>4.8</v>
      </c>
      <c r="L58" s="91">
        <f t="shared" si="2"/>
        <v>20</v>
      </c>
      <c r="M58" s="91">
        <f>IF(AND( ISTEXT(D58), OR( ISNUMBER(F58), ISNUMBER(E58)), ISNUMBER(H58), ISNUMBER(I58), ISNUMBER($H$9), ISNUMBER($H$13)), IF(D58="Kumulus® WG", 3, IF(ISNUMBER(F58), F58, E58)*I58/$H$13), "")</f>
        <v>4</v>
      </c>
      <c r="N58" s="49"/>
      <c r="Q58" s="28"/>
      <c r="R58" s="25"/>
    </row>
    <row r="59" spans="2:18" ht="14.25" customHeight="1" x14ac:dyDescent="0.2">
      <c r="B59" s="145"/>
      <c r="C59" s="38"/>
      <c r="D59" s="39" t="s">
        <v>114</v>
      </c>
      <c r="E59" s="89">
        <f>IF( ISTEXT(D59), IFERROR(IF(VLOOKUP(D59,'HD-produkten'!$A$3:$E$64, 4, FALSE) &gt; 0, VLOOKUP(D59,'HD-produkten'!$A$3:$E$64, 4, FALSE), ""), ""), "")</f>
        <v>0.24</v>
      </c>
      <c r="F59" s="40"/>
      <c r="G59" s="84" t="str">
        <f>IF( ISTEXT(D59),  IFERROR(IF(VLOOKUP(D59,'HD-produkten'!$A$3:$E$16, 3, FALSE) &gt; 0, VLOOKUP(D59,'HD-produkten'!$A$3:$E$64, 3, FALSE), ""), ""), "")</f>
        <v>L</v>
      </c>
      <c r="H59" s="40">
        <v>10</v>
      </c>
      <c r="I59" s="84">
        <f t="shared" si="11"/>
        <v>500</v>
      </c>
      <c r="J59" s="40"/>
      <c r="K59" s="85">
        <f t="shared" ref="K59:K65" si="14">IF(ISNUMBER(M59), $H$15/H59 * IF(D59 &lt;&gt; "Kumulus® WG", M59 * $H$11/$H$13, E59), "")</f>
        <v>0.28799999999999998</v>
      </c>
      <c r="L59" s="85">
        <f t="shared" si="2"/>
        <v>1.2</v>
      </c>
      <c r="M59" s="91">
        <f>IF(AND( ISTEXT(D59), OR( ISNUMBER(F59), ISNUMBER(E59)), ISNUMBER(H59), ISNUMBER(I59), ISNUMBER($H$9), ISNUMBER($H$13)), IF(D59="Kumulus® WG", 3, IF(ISNUMBER(F59), F59, E59)*I59/$H$13), "")</f>
        <v>0.24</v>
      </c>
      <c r="N59" s="41"/>
      <c r="Q59" s="28"/>
      <c r="R59" s="25"/>
    </row>
    <row r="60" spans="2:18" ht="14.25" customHeight="1" x14ac:dyDescent="0.2">
      <c r="B60" s="145"/>
      <c r="C60" s="38"/>
      <c r="D60" s="39" t="s">
        <v>104</v>
      </c>
      <c r="E60" s="89">
        <f>IF( ISTEXT(D60), IFERROR(IF(VLOOKUP(D60,'HD-produkten'!$A$3:$E$64, 4, FALSE) &gt; 0, VLOOKUP(D60,'HD-produkten'!$A$3:$E$64, 4, FALSE), ""), ""), "")</f>
        <v>3</v>
      </c>
      <c r="F60" s="40"/>
      <c r="G60" s="84" t="str">
        <f>IF( ISTEXT(D60),  IFERROR(IF(VLOOKUP(D60,'HD-produkten'!$A$3:$E$16, 3, FALSE) &gt; 0, VLOOKUP(D60,'HD-produkten'!$A$3:$E$64, 3, FALSE), ""), ""), "")</f>
        <v>kg</v>
      </c>
      <c r="H60" s="40">
        <v>10</v>
      </c>
      <c r="I60" s="84">
        <f t="shared" si="11"/>
        <v>500</v>
      </c>
      <c r="J60" s="40"/>
      <c r="K60" s="85">
        <f t="shared" si="14"/>
        <v>3</v>
      </c>
      <c r="L60" s="85">
        <f t="shared" si="2"/>
        <v>15</v>
      </c>
      <c r="M60" s="91">
        <f t="shared" ref="M60:M65" si="15">IF(AND( ISTEXT(D60), OR( ISNUMBER(F60), ISNUMBER(E60)), ISNUMBER(H60), ISNUMBER(I60), ISNUMBER($H$9), ISNUMBER($H$13)), IF(D60="Kumulus® WG", 3, IF(ISNUMBER(F60), F60, E60)*I60/$H$13), "")</f>
        <v>3</v>
      </c>
      <c r="N60" s="41"/>
      <c r="Q60" s="28"/>
      <c r="R60" s="25"/>
    </row>
    <row r="61" spans="2:18" ht="14.25" customHeight="1" x14ac:dyDescent="0.2">
      <c r="B61" s="145"/>
      <c r="C61" s="38"/>
      <c r="D61" s="39" t="s">
        <v>99</v>
      </c>
      <c r="E61" s="89">
        <f>IF( ISTEXT(D61), IFERROR(IF(VLOOKUP(D61,'HD-produkten'!$A$3:$E$64, 4, FALSE) &gt; 0, VLOOKUP(D61,'HD-produkten'!$A$3:$E$64, 4, FALSE), ""), ""), "")</f>
        <v>1.2</v>
      </c>
      <c r="F61" s="40"/>
      <c r="G61" s="84" t="str">
        <f>IF( ISTEXT(D61),  IFERROR(IF(VLOOKUP(D61,'HD-produkten'!$A$3:$E$16, 3, FALSE) &gt; 0, VLOOKUP(D61,'HD-produkten'!$A$3:$E$64, 3, FALSE), ""), ""), "")</f>
        <v>kg</v>
      </c>
      <c r="H61" s="40">
        <v>10</v>
      </c>
      <c r="I61" s="84">
        <f t="shared" si="11"/>
        <v>500</v>
      </c>
      <c r="J61" s="40"/>
      <c r="K61" s="85">
        <f t="shared" si="14"/>
        <v>1.44</v>
      </c>
      <c r="L61" s="85">
        <f t="shared" si="2"/>
        <v>6</v>
      </c>
      <c r="M61" s="91">
        <f t="shared" si="15"/>
        <v>1.2</v>
      </c>
      <c r="N61" s="41"/>
      <c r="Q61" s="28"/>
      <c r="R61" s="25"/>
    </row>
    <row r="62" spans="2:18" ht="14.25" customHeight="1" x14ac:dyDescent="0.2">
      <c r="B62" s="145"/>
      <c r="C62" s="38"/>
      <c r="D62" s="39"/>
      <c r="E62" s="89" t="str">
        <f>IF( ISTEXT(D62), IFERROR(IF(VLOOKUP(D62,'HD-produkten'!$A$3:$E$64, 4, FALSE) &gt; 0, VLOOKUP(D62,'HD-produkten'!$A$3:$E$64, 4, FALSE), ""), ""), "")</f>
        <v/>
      </c>
      <c r="F62" s="40"/>
      <c r="G62" s="84" t="str">
        <f>IF( ISTEXT(D62),  IFERROR(IF(VLOOKUP(D62,'HD-produkten'!$A$3:$E$16, 3, FALSE) &gt; 0, VLOOKUP(D62,'HD-produkten'!$A$3:$E$64, 3, FALSE), ""), ""), "")</f>
        <v/>
      </c>
      <c r="H62" s="40"/>
      <c r="I62" s="84" t="str">
        <f t="shared" si="11"/>
        <v/>
      </c>
      <c r="J62" s="40"/>
      <c r="K62" s="85" t="str">
        <f t="shared" si="14"/>
        <v/>
      </c>
      <c r="L62" s="85" t="str">
        <f t="shared" si="2"/>
        <v/>
      </c>
      <c r="M62" s="91" t="str">
        <f t="shared" si="15"/>
        <v/>
      </c>
      <c r="N62" s="41"/>
      <c r="Q62" s="28"/>
      <c r="R62" s="25"/>
    </row>
    <row r="63" spans="2:18" ht="14.25" customHeight="1" x14ac:dyDescent="0.2">
      <c r="B63" s="145"/>
      <c r="C63" s="38"/>
      <c r="D63" s="39"/>
      <c r="E63" s="89" t="str">
        <f>IF( ISTEXT(D63), IFERROR(IF(VLOOKUP(D63,'HD-produkten'!$A$3:$E$64, 4, FALSE) &gt; 0, VLOOKUP(D63,'HD-produkten'!$A$3:$E$64, 4, FALSE), ""), ""), "")</f>
        <v/>
      </c>
      <c r="F63" s="40"/>
      <c r="G63" s="84" t="str">
        <f>IF( ISTEXT(D63),  IFERROR(IF(VLOOKUP(D63,'HD-produkten'!$A$3:$E$16, 3, FALSE) &gt; 0, VLOOKUP(D63,'HD-produkten'!$A$3:$E$64, 3, FALSE), ""), ""), "")</f>
        <v/>
      </c>
      <c r="H63" s="40"/>
      <c r="I63" s="84" t="str">
        <f t="shared" si="11"/>
        <v/>
      </c>
      <c r="J63" s="40"/>
      <c r="K63" s="85" t="str">
        <f t="shared" si="14"/>
        <v/>
      </c>
      <c r="L63" s="85" t="str">
        <f t="shared" si="2"/>
        <v/>
      </c>
      <c r="M63" s="91" t="str">
        <f t="shared" si="15"/>
        <v/>
      </c>
      <c r="N63" s="41"/>
      <c r="Q63" s="28"/>
      <c r="R63" s="25"/>
    </row>
    <row r="64" spans="2:18" ht="14.25" customHeight="1" x14ac:dyDescent="0.2">
      <c r="B64" s="145"/>
      <c r="C64" s="38"/>
      <c r="D64" s="39"/>
      <c r="E64" s="89" t="str">
        <f>IF( ISTEXT(D64), IFERROR(IF(VLOOKUP(D64,'HD-produkten'!$A$3:$E$64, 4, FALSE) &gt; 0, VLOOKUP(D64,'HD-produkten'!$A$3:$E$64, 4, FALSE), ""), ""), "")</f>
        <v/>
      </c>
      <c r="F64" s="40"/>
      <c r="G64" s="84" t="str">
        <f>IF( ISTEXT(D64),  IFERROR(IF(VLOOKUP(D64,'HD-produkten'!$A$3:$E$16, 3, FALSE) &gt; 0, VLOOKUP(D64,'HD-produkten'!$A$3:$E$64, 3, FALSE), ""), ""), "")</f>
        <v/>
      </c>
      <c r="H64" s="40"/>
      <c r="I64" s="84" t="str">
        <f t="shared" si="11"/>
        <v/>
      </c>
      <c r="J64" s="40"/>
      <c r="K64" s="85" t="str">
        <f t="shared" si="14"/>
        <v/>
      </c>
      <c r="L64" s="85" t="str">
        <f t="shared" si="2"/>
        <v/>
      </c>
      <c r="M64" s="91" t="str">
        <f t="shared" si="15"/>
        <v/>
      </c>
      <c r="N64" s="41"/>
      <c r="Q64" s="28"/>
      <c r="R64" s="25"/>
    </row>
    <row r="65" spans="2:18" ht="14.25" customHeight="1" x14ac:dyDescent="0.2">
      <c r="B65" s="145"/>
      <c r="C65" s="38"/>
      <c r="D65" s="39"/>
      <c r="E65" s="89" t="str">
        <f>IF( ISTEXT(D65), IFERROR(IF(VLOOKUP(D65,'HD-produkten'!$A$3:$E$64, 4, FALSE) &gt; 0, VLOOKUP(D65,'HD-produkten'!$A$3:$E$64, 4, FALSE), ""), ""), "")</f>
        <v/>
      </c>
      <c r="F65" s="40"/>
      <c r="G65" s="84" t="str">
        <f>IF( ISTEXT(D65),  IFERROR(IF(VLOOKUP(D65,'HD-produkten'!$A$3:$E$16, 3, FALSE) &gt; 0, VLOOKUP(D65,'HD-produkten'!$A$3:$E$64, 3, FALSE), ""), ""), "")</f>
        <v/>
      </c>
      <c r="H65" s="40"/>
      <c r="I65" s="84" t="str">
        <f>IF(AND(ISNUMBER(H65),ISNUMBER($H$13),ISNUMBER($H$15), ISTEXT(D65)), $H$13*H65/$H$15, "")</f>
        <v/>
      </c>
      <c r="J65" s="40"/>
      <c r="K65" s="85" t="str">
        <f t="shared" si="14"/>
        <v/>
      </c>
      <c r="L65" s="85" t="str">
        <f t="shared" si="2"/>
        <v/>
      </c>
      <c r="M65" s="91" t="str">
        <f t="shared" si="15"/>
        <v/>
      </c>
      <c r="N65" s="41"/>
      <c r="Q65" s="28"/>
      <c r="R65" s="25"/>
    </row>
    <row r="66" spans="2:18" ht="14.25" customHeight="1" thickBot="1" x14ac:dyDescent="0.25">
      <c r="B66" s="156"/>
      <c r="C66" s="42"/>
      <c r="D66" s="43"/>
      <c r="E66" s="86" t="str">
        <f>IF( ISTEXT(D66), IFERROR(IF(VLOOKUP(D66,'HD-produkten'!$A$3:$E$64, 4, FALSE) &gt; 0, VLOOKUP(D66,'HD-produkten'!$A$3:$E$64, 4, FALSE), ""), ""), "")</f>
        <v/>
      </c>
      <c r="F66" s="44"/>
      <c r="G66" s="87" t="str">
        <f>IF( ISTEXT(D66),  IFERROR(IF(VLOOKUP(D66,'HD-produkten'!$A$3:$E$16, 3, FALSE) &gt; 0, VLOOKUP(D66,'HD-produkten'!$A$3:$E$64, 3, FALSE), ""), ""), "")</f>
        <v/>
      </c>
      <c r="H66" s="44"/>
      <c r="I66" s="87" t="str">
        <f t="shared" si="11"/>
        <v/>
      </c>
      <c r="J66" s="44"/>
      <c r="K66" s="88" t="str">
        <f>IF(ISNUMBER(M66), $H$15/H66 * IF(D66 &lt;&gt; "Kumulus® WG", M66 * $H$11/$H$13, E66), "")</f>
        <v/>
      </c>
      <c r="L66" s="88" t="str">
        <f t="shared" si="2"/>
        <v/>
      </c>
      <c r="M66" s="88" t="str">
        <f>IF(AND( ISTEXT(D66), OR( ISNUMBER(F66), ISNUMBER(E66)), ISNUMBER(H66), ISNUMBER(I66), ISNUMBER($H$9), ISNUMBER($H$13)), IF(D66="Kumulus® WG", 3, IF(ISNUMBER(F66), F66, E66)*I66/$H$13), "")</f>
        <v/>
      </c>
      <c r="N66" s="45"/>
      <c r="Q66" s="28"/>
      <c r="R66" s="25"/>
    </row>
    <row r="67" spans="2:18" ht="13.65" customHeight="1" x14ac:dyDescent="0.2">
      <c r="B67" s="157" t="s">
        <v>77</v>
      </c>
      <c r="C67" s="101"/>
      <c r="D67" s="102" t="s">
        <v>100</v>
      </c>
      <c r="E67" s="103">
        <f>IF( ISTEXT(D67), IFERROR(IF(VLOOKUP(D67,'HD-produkten'!$A$3:$E$64, 4, FALSE) &gt; 0, VLOOKUP(D67,'HD-produkten'!$A$3:$E$64, 4, FALSE), ""), ""), "")</f>
        <v>0.64</v>
      </c>
      <c r="F67" s="104"/>
      <c r="G67" s="105" t="str">
        <f>IF( ISTEXT(D67),  IFERROR(IF(VLOOKUP(D67,'HD-produkten'!$A$3:$E$16, 3, FALSE) &gt; 0, VLOOKUP(D67,'HD-produkten'!$A$3:$E$64, 3, FALSE), ""), ""), "")</f>
        <v>L</v>
      </c>
      <c r="H67" s="104">
        <v>10</v>
      </c>
      <c r="I67" s="105">
        <f t="shared" si="11"/>
        <v>500</v>
      </c>
      <c r="J67" s="104"/>
      <c r="K67" s="106">
        <f>IF(ISNUMBER(M67), $H$15/H67 * IF(D67 &lt;&gt; "Kumulus® WG", M67 * $H$11/$H$13, E67), "")</f>
        <v>0.76800000000000002</v>
      </c>
      <c r="L67" s="106">
        <f t="shared" si="2"/>
        <v>3.2</v>
      </c>
      <c r="M67" s="106">
        <f>IF(AND( ISTEXT(D67), OR( ISNUMBER(F67), ISNUMBER(E67)), ISNUMBER(H67), ISNUMBER(I67), ISNUMBER($H$9), ISNUMBER($H$13)), IF(D67="Kumulus® WG", 3, IF(ISNUMBER(F67), F67, E67)*I67/$H$13), "")</f>
        <v>0.64</v>
      </c>
      <c r="N67" s="107" t="s">
        <v>117</v>
      </c>
      <c r="Q67" s="28"/>
      <c r="R67" s="25"/>
    </row>
    <row r="68" spans="2:18" ht="13.65" customHeight="1" x14ac:dyDescent="0.2">
      <c r="B68" s="145"/>
      <c r="C68" s="38"/>
      <c r="D68" s="39" t="s">
        <v>109</v>
      </c>
      <c r="E68" s="89">
        <f>IF( ISTEXT(D68), IFERROR(IF(VLOOKUP(D68,'HD-produkten'!$A$3:$E$64, 4, FALSE) &gt; 0, VLOOKUP(D68,'HD-produkten'!$A$3:$E$64, 4, FALSE), ""), ""), "")</f>
        <v>1.5</v>
      </c>
      <c r="F68" s="40"/>
      <c r="G68" s="84" t="str">
        <f>IF( ISTEXT(D68),  IFERROR(IF(VLOOKUP(D68,'HD-produkten'!$A$3:$E$16, 3, FALSE) &gt; 0, VLOOKUP(D68,'HD-produkten'!$A$3:$E$64, 3, FALSE), ""), ""), "")</f>
        <v/>
      </c>
      <c r="H68" s="40">
        <v>10</v>
      </c>
      <c r="I68" s="84">
        <f t="shared" si="11"/>
        <v>500</v>
      </c>
      <c r="J68" s="40"/>
      <c r="K68" s="85">
        <f t="shared" ref="K68:K74" si="16">IF(ISNUMBER(M68), $H$15/H68 * IF(D68 &lt;&gt; "Kumulus® WG", M68 * $H$11/$H$13, E68), "")</f>
        <v>1.8</v>
      </c>
      <c r="L68" s="85">
        <f t="shared" si="2"/>
        <v>7.5</v>
      </c>
      <c r="M68" s="91">
        <f>IF(AND( ISTEXT(D68), OR( ISNUMBER(F68), ISNUMBER(E68)), ISNUMBER(H68), ISNUMBER(I68), ISNUMBER($H$9), ISNUMBER($H$13)), IF(D68="Kumulus® WG", 3, IF(ISNUMBER(F68), F68, E68)*I68/$H$13), "")</f>
        <v>1.5</v>
      </c>
      <c r="N68" s="41"/>
      <c r="Q68" s="28"/>
      <c r="R68" s="25"/>
    </row>
    <row r="69" spans="2:18" ht="13.65" customHeight="1" x14ac:dyDescent="0.2">
      <c r="B69" s="145"/>
      <c r="C69" s="38"/>
      <c r="D69" s="39"/>
      <c r="E69" s="89" t="str">
        <f>IF( ISTEXT(D69), IFERROR(IF(VLOOKUP(D69,'HD-produkten'!$A$3:$E$64, 4, FALSE) &gt; 0, VLOOKUP(D69,'HD-produkten'!$A$3:$E$64, 4, FALSE), ""), ""), "")</f>
        <v/>
      </c>
      <c r="F69" s="40"/>
      <c r="G69" s="84" t="str">
        <f>IF( ISTEXT(D69),  IFERROR(IF(VLOOKUP(D69,'HD-produkten'!$A$3:$E$16, 3, FALSE) &gt; 0, VLOOKUP(D69,'HD-produkten'!$A$3:$E$64, 3, FALSE), ""), ""), "")</f>
        <v/>
      </c>
      <c r="H69" s="40"/>
      <c r="I69" s="84" t="str">
        <f t="shared" si="11"/>
        <v/>
      </c>
      <c r="J69" s="40"/>
      <c r="K69" s="85" t="str">
        <f t="shared" si="16"/>
        <v/>
      </c>
      <c r="L69" s="85" t="str">
        <f t="shared" si="2"/>
        <v/>
      </c>
      <c r="M69" s="91" t="str">
        <f t="shared" ref="M69:M74" si="17">IF(AND( ISTEXT(D69), OR( ISNUMBER(F69), ISNUMBER(E69)), ISNUMBER(H69), ISNUMBER(I69), ISNUMBER($H$9), ISNUMBER($H$13)), IF(D69="Kumulus® WG", 3, IF(ISNUMBER(F69), F69, E69)*I69/$H$13), "")</f>
        <v/>
      </c>
      <c r="N69" s="41"/>
      <c r="Q69" s="28"/>
      <c r="R69" s="25"/>
    </row>
    <row r="70" spans="2:18" ht="13.65" customHeight="1" x14ac:dyDescent="0.2">
      <c r="B70" s="145"/>
      <c r="C70" s="38"/>
      <c r="D70" s="39"/>
      <c r="E70" s="89" t="str">
        <f>IF( ISTEXT(D70), IFERROR(IF(VLOOKUP(D70,'HD-produkten'!$A$3:$E$64, 4, FALSE) &gt; 0, VLOOKUP(D70,'HD-produkten'!$A$3:$E$64, 4, FALSE), ""), ""), "")</f>
        <v/>
      </c>
      <c r="F70" s="40"/>
      <c r="G70" s="84" t="str">
        <f>IF( ISTEXT(D70),  IFERROR(IF(VLOOKUP(D70,'HD-produkten'!$A$3:$E$16, 3, FALSE) &gt; 0, VLOOKUP(D70,'HD-produkten'!$A$3:$E$64, 3, FALSE), ""), ""), "")</f>
        <v/>
      </c>
      <c r="H70" s="40"/>
      <c r="I70" s="84" t="str">
        <f t="shared" si="11"/>
        <v/>
      </c>
      <c r="J70" s="40"/>
      <c r="K70" s="85" t="str">
        <f t="shared" si="16"/>
        <v/>
      </c>
      <c r="L70" s="85" t="str">
        <f t="shared" si="2"/>
        <v/>
      </c>
      <c r="M70" s="91" t="str">
        <f t="shared" si="17"/>
        <v/>
      </c>
      <c r="N70" s="41"/>
      <c r="Q70" s="28"/>
      <c r="R70" s="25"/>
    </row>
    <row r="71" spans="2:18" ht="13.65" customHeight="1" x14ac:dyDescent="0.2">
      <c r="B71" s="145"/>
      <c r="C71" s="38"/>
      <c r="D71" s="39"/>
      <c r="E71" s="89" t="str">
        <f>IF( ISTEXT(D71), IFERROR(IF(VLOOKUP(D71,'HD-produkten'!$A$3:$E$64, 4, FALSE) &gt; 0, VLOOKUP(D71,'HD-produkten'!$A$3:$E$64, 4, FALSE), ""), ""), "")</f>
        <v/>
      </c>
      <c r="F71" s="40"/>
      <c r="G71" s="84" t="str">
        <f>IF( ISTEXT(D71),  IFERROR(IF(VLOOKUP(D71,'HD-produkten'!$A$3:$E$16, 3, FALSE) &gt; 0, VLOOKUP(D71,'HD-produkten'!$A$3:$E$64, 3, FALSE), ""), ""), "")</f>
        <v/>
      </c>
      <c r="H71" s="40"/>
      <c r="I71" s="84" t="str">
        <f t="shared" si="11"/>
        <v/>
      </c>
      <c r="J71" s="40"/>
      <c r="K71" s="85" t="str">
        <f t="shared" si="16"/>
        <v/>
      </c>
      <c r="L71" s="85" t="str">
        <f t="shared" si="2"/>
        <v/>
      </c>
      <c r="M71" s="91" t="str">
        <f t="shared" si="17"/>
        <v/>
      </c>
      <c r="N71" s="41"/>
      <c r="Q71" s="28"/>
      <c r="R71" s="25"/>
    </row>
    <row r="72" spans="2:18" ht="13.65" customHeight="1" x14ac:dyDescent="0.2">
      <c r="B72" s="145"/>
      <c r="C72" s="38"/>
      <c r="D72" s="39"/>
      <c r="E72" s="89" t="str">
        <f>IF( ISTEXT(D72), IFERROR(IF(VLOOKUP(D72,'HD-produkten'!$A$3:$E$64, 4, FALSE) &gt; 0, VLOOKUP(D72,'HD-produkten'!$A$3:$E$64, 4, FALSE), ""), ""), "")</f>
        <v/>
      </c>
      <c r="F72" s="40"/>
      <c r="G72" s="84" t="str">
        <f>IF( ISTEXT(D72),  IFERROR(IF(VLOOKUP(D72,'HD-produkten'!$A$3:$E$16, 3, FALSE) &gt; 0, VLOOKUP(D72,'HD-produkten'!$A$3:$E$64, 3, FALSE), ""), ""), "")</f>
        <v/>
      </c>
      <c r="H72" s="40"/>
      <c r="I72" s="84" t="str">
        <f t="shared" si="11"/>
        <v/>
      </c>
      <c r="J72" s="40"/>
      <c r="K72" s="85" t="str">
        <f t="shared" si="16"/>
        <v/>
      </c>
      <c r="L72" s="85" t="str">
        <f t="shared" si="2"/>
        <v/>
      </c>
      <c r="M72" s="91" t="str">
        <f t="shared" si="17"/>
        <v/>
      </c>
      <c r="N72" s="41"/>
      <c r="Q72" s="28"/>
      <c r="R72" s="25"/>
    </row>
    <row r="73" spans="2:18" ht="13.65" customHeight="1" x14ac:dyDescent="0.2">
      <c r="B73" s="145"/>
      <c r="C73" s="38"/>
      <c r="D73" s="39"/>
      <c r="E73" s="89" t="str">
        <f>IF( ISTEXT(D73), IFERROR(IF(VLOOKUP(D73,'HD-produkten'!$A$3:$E$64, 4, FALSE) &gt; 0, VLOOKUP(D73,'HD-produkten'!$A$3:$E$64, 4, FALSE), ""), ""), "")</f>
        <v/>
      </c>
      <c r="F73" s="40"/>
      <c r="G73" s="84" t="str">
        <f>IF( ISTEXT(D73),  IFERROR(IF(VLOOKUP(D73,'HD-produkten'!$A$3:$E$16, 3, FALSE) &gt; 0, VLOOKUP(D73,'HD-produkten'!$A$3:$E$64, 3, FALSE), ""), ""), "")</f>
        <v/>
      </c>
      <c r="H73" s="40"/>
      <c r="I73" s="84" t="str">
        <f t="shared" si="11"/>
        <v/>
      </c>
      <c r="J73" s="40"/>
      <c r="K73" s="85" t="str">
        <f t="shared" si="16"/>
        <v/>
      </c>
      <c r="L73" s="85" t="str">
        <f t="shared" si="2"/>
        <v/>
      </c>
      <c r="M73" s="91" t="str">
        <f t="shared" si="17"/>
        <v/>
      </c>
      <c r="N73" s="41"/>
      <c r="Q73" s="28"/>
      <c r="R73" s="25"/>
    </row>
    <row r="74" spans="2:18" ht="13.65" customHeight="1" x14ac:dyDescent="0.2">
      <c r="B74" s="145"/>
      <c r="C74" s="38"/>
      <c r="D74" s="39"/>
      <c r="E74" s="89" t="str">
        <f>IF( ISTEXT(D74), IFERROR(IF(VLOOKUP(D74,'HD-produkten'!$A$3:$E$64, 4, FALSE) &gt; 0, VLOOKUP(D74,'HD-produkten'!$A$3:$E$64, 4, FALSE), ""), ""), "")</f>
        <v/>
      </c>
      <c r="F74" s="40"/>
      <c r="G74" s="84" t="str">
        <f>IF( ISTEXT(D74),  IFERROR(IF(VLOOKUP(D74,'HD-produkten'!$A$3:$E$16, 3, FALSE) &gt; 0, VLOOKUP(D74,'HD-produkten'!$A$3:$E$64, 3, FALSE), ""), ""), "")</f>
        <v/>
      </c>
      <c r="H74" s="40"/>
      <c r="I74" s="84" t="str">
        <f t="shared" si="11"/>
        <v/>
      </c>
      <c r="J74" s="40"/>
      <c r="K74" s="85" t="str">
        <f t="shared" si="16"/>
        <v/>
      </c>
      <c r="L74" s="85" t="str">
        <f t="shared" si="2"/>
        <v/>
      </c>
      <c r="M74" s="91" t="str">
        <f t="shared" si="17"/>
        <v/>
      </c>
      <c r="N74" s="41"/>
      <c r="Q74" s="28"/>
      <c r="R74" s="25"/>
    </row>
    <row r="75" spans="2:18" ht="13.65" customHeight="1" thickBot="1" x14ac:dyDescent="0.25">
      <c r="B75" s="156"/>
      <c r="C75" s="42"/>
      <c r="D75" s="43"/>
      <c r="E75" s="86" t="str">
        <f>IF( ISTEXT(D75), IFERROR(IF(VLOOKUP(D75,'HD-produkten'!$A$3:$E$64, 4, FALSE) &gt; 0, VLOOKUP(D75,'HD-produkten'!$A$3:$E$64, 4, FALSE), ""), ""), "")</f>
        <v/>
      </c>
      <c r="F75" s="44"/>
      <c r="G75" s="87" t="str">
        <f>IF( ISTEXT(D75),  IFERROR(IF(VLOOKUP(D75,'HD-produkten'!$A$3:$E$16, 3, FALSE) &gt; 0, VLOOKUP(D75,'HD-produkten'!$A$3:$E$64, 3, FALSE), ""), ""), "")</f>
        <v/>
      </c>
      <c r="H75" s="44"/>
      <c r="I75" s="87" t="str">
        <f t="shared" si="11"/>
        <v/>
      </c>
      <c r="J75" s="44"/>
      <c r="K75" s="88" t="str">
        <f>IF(ISNUMBER(M75), $H$15/H75 * IF(D75 &lt;&gt; "Kumulus® WG", M75 * $H$11/$H$13, E75), "")</f>
        <v/>
      </c>
      <c r="L75" s="88" t="str">
        <f t="shared" si="2"/>
        <v/>
      </c>
      <c r="M75" s="88" t="str">
        <f>IF(AND( ISTEXT(D75), OR( ISNUMBER(F75), ISNUMBER(E75)), ISNUMBER(H75), ISNUMBER(I75), ISNUMBER($H$9), ISNUMBER($H$13)), IF(D75="Kumulus® WG", 3, IF(ISNUMBER(F75), F75, E75)*I75/$H$13), "")</f>
        <v/>
      </c>
      <c r="N75" s="45"/>
      <c r="Q75" s="28"/>
      <c r="R75" s="25"/>
    </row>
    <row r="76" spans="2:18" ht="13.65" customHeight="1" x14ac:dyDescent="0.2">
      <c r="B76" s="155" t="s">
        <v>78</v>
      </c>
      <c r="C76" s="101"/>
      <c r="D76" s="47" t="s">
        <v>115</v>
      </c>
      <c r="E76" s="103">
        <f>IF( ISTEXT(D76), IFERROR(IF(VLOOKUP(D76,'HD-produkten'!$A$3:$E$64, 4, FALSE) &gt; 0, VLOOKUP(D76,'HD-produkten'!$A$3:$E$64, 4, FALSE), ""), ""), "")</f>
        <v>1.5</v>
      </c>
      <c r="F76" s="48"/>
      <c r="G76" s="105" t="str">
        <f>IF( ISTEXT(D76),  IFERROR(IF(VLOOKUP(D76,'HD-produkten'!$A$3:$E$16, 3, FALSE) &gt; 0, VLOOKUP(D76,'HD-produkten'!$A$3:$E$64, 3, FALSE), ""), ""), "")</f>
        <v>L</v>
      </c>
      <c r="H76" s="48">
        <v>10</v>
      </c>
      <c r="I76" s="90">
        <f t="shared" si="11"/>
        <v>500</v>
      </c>
      <c r="J76" s="48"/>
      <c r="K76" s="106">
        <f>IF(ISNUMBER(M76), $H$15/H76 * IF(D76 &lt;&gt; "Kumulus® WG", M76 * $H$11/$H$13, E76), "")</f>
        <v>1.8</v>
      </c>
      <c r="L76" s="91">
        <f t="shared" si="2"/>
        <v>7.5</v>
      </c>
      <c r="M76" s="91">
        <f>IF(AND( ISTEXT(D76), OR( ISNUMBER(F76), ISNUMBER(E76)), ISNUMBER(H76), ISNUMBER(I76), ISNUMBER($H$9), ISNUMBER($H$13)), IF(D76="Kumulus® WG", 3, IF(ISNUMBER(F76), F76, E76)*I76/$H$13), "")</f>
        <v>1.5</v>
      </c>
      <c r="N76" s="49"/>
      <c r="Q76" s="28"/>
      <c r="R76" s="25"/>
    </row>
    <row r="77" spans="2:18" ht="13.65" customHeight="1" x14ac:dyDescent="0.2">
      <c r="B77" s="155"/>
      <c r="C77" s="46"/>
      <c r="D77" s="47" t="s">
        <v>108</v>
      </c>
      <c r="E77" s="89">
        <f>IF( ISTEXT(D77), IFERROR(IF(VLOOKUP(D77,'HD-produkten'!$A$3:$E$64, 4, FALSE) &gt; 0, VLOOKUP(D77,'HD-produkten'!$A$3:$E$64, 4, FALSE), ""), ""), "")</f>
        <v>0.32</v>
      </c>
      <c r="F77" s="40"/>
      <c r="G77" s="84" t="str">
        <f>IF( ISTEXT(D77),  IFERROR(IF(VLOOKUP(D77,'HD-produkten'!$A$3:$E$16, 3, FALSE) &gt; 0, VLOOKUP(D77,'HD-produkten'!$A$3:$E$64, 3, FALSE), ""), ""), "")</f>
        <v>L</v>
      </c>
      <c r="H77" s="40">
        <v>10</v>
      </c>
      <c r="I77" s="84">
        <f t="shared" si="11"/>
        <v>500</v>
      </c>
      <c r="J77" s="40"/>
      <c r="K77" s="85">
        <f t="shared" ref="K77:K83" si="18">IF(ISNUMBER(M77), $H$15/H77 * IF(D77 &lt;&gt; "Kumulus® WG", M77 * $H$11/$H$13, E77), "")</f>
        <v>0.38400000000000001</v>
      </c>
      <c r="L77" s="85">
        <f t="shared" si="2"/>
        <v>1.6</v>
      </c>
      <c r="M77" s="91">
        <f>IF(AND( ISTEXT(D77), OR( ISNUMBER(F77), ISNUMBER(E77)), ISNUMBER(H77), ISNUMBER(I77), ISNUMBER($H$9), ISNUMBER($H$13)), IF(D77="Kumulus® WG", 3, IF(ISNUMBER(F77), F77, E77)*I77/$H$13), "")</f>
        <v>0.32</v>
      </c>
      <c r="N77" s="49"/>
      <c r="Q77" s="28"/>
      <c r="R77" s="25"/>
    </row>
    <row r="78" spans="2:18" ht="13.65" customHeight="1" x14ac:dyDescent="0.2">
      <c r="B78" s="155"/>
      <c r="C78" s="46"/>
      <c r="D78" s="47"/>
      <c r="E78" s="89" t="str">
        <f>IF( ISTEXT(D78), IFERROR(IF(VLOOKUP(D78,'HD-produkten'!$A$3:$E$64, 4, FALSE) &gt; 0, VLOOKUP(D78,'HD-produkten'!$A$3:$E$64, 4, FALSE), ""), ""), "")</f>
        <v/>
      </c>
      <c r="F78" s="40"/>
      <c r="G78" s="84" t="str">
        <f>IF( ISTEXT(D78),  IFERROR(IF(VLOOKUP(D78,'HD-produkten'!$A$3:$E$16, 3, FALSE) &gt; 0, VLOOKUP(D78,'HD-produkten'!$A$3:$E$64, 3, FALSE), ""), ""), "")</f>
        <v/>
      </c>
      <c r="H78" s="40"/>
      <c r="I78" s="84" t="str">
        <f t="shared" si="11"/>
        <v/>
      </c>
      <c r="J78" s="40"/>
      <c r="K78" s="85" t="str">
        <f t="shared" si="18"/>
        <v/>
      </c>
      <c r="L78" s="85" t="str">
        <f t="shared" si="2"/>
        <v/>
      </c>
      <c r="M78" s="91" t="str">
        <f t="shared" ref="M78:M82" si="19">IF(AND( ISTEXT(D78), OR( ISNUMBER(F78), ISNUMBER(E78)), ISNUMBER(H78), ISNUMBER(I78), ISNUMBER($H$9), ISNUMBER($H$13)), IF(D78="Kumulus® WG", 3, IF(ISNUMBER(F78), F78, E78)*I78/$H$13), "")</f>
        <v/>
      </c>
      <c r="N78" s="49"/>
      <c r="Q78" s="28"/>
      <c r="R78" s="25"/>
    </row>
    <row r="79" spans="2:18" ht="13.65" customHeight="1" x14ac:dyDescent="0.2">
      <c r="B79" s="145"/>
      <c r="C79" s="38"/>
      <c r="D79" s="39"/>
      <c r="E79" s="89" t="str">
        <f>IF( ISTEXT(D79), IFERROR(IF(VLOOKUP(D79,'HD-produkten'!$A$3:$E$64, 4, FALSE) &gt; 0, VLOOKUP(D79,'HD-produkten'!$A$3:$E$64, 4, FALSE), ""), ""), "")</f>
        <v/>
      </c>
      <c r="F79" s="40"/>
      <c r="G79" s="84" t="str">
        <f>IF( ISTEXT(D79),  IFERROR(IF(VLOOKUP(D79,'HD-produkten'!$A$3:$E$16, 3, FALSE) &gt; 0, VLOOKUP(D79,'HD-produkten'!$A$3:$E$64, 3, FALSE), ""), ""), "")</f>
        <v/>
      </c>
      <c r="H79" s="40"/>
      <c r="I79" s="84" t="str">
        <f t="shared" si="11"/>
        <v/>
      </c>
      <c r="J79" s="40"/>
      <c r="K79" s="85" t="str">
        <f t="shared" si="18"/>
        <v/>
      </c>
      <c r="L79" s="85" t="str">
        <f t="shared" si="2"/>
        <v/>
      </c>
      <c r="M79" s="91" t="str">
        <f t="shared" si="19"/>
        <v/>
      </c>
      <c r="N79" s="41"/>
      <c r="Q79" s="28"/>
      <c r="R79" s="25"/>
    </row>
    <row r="80" spans="2:18" ht="13.65" customHeight="1" x14ac:dyDescent="0.2">
      <c r="B80" s="145"/>
      <c r="C80" s="38"/>
      <c r="D80" s="39"/>
      <c r="E80" s="89" t="str">
        <f>IF( ISTEXT(D80), IFERROR(IF(VLOOKUP(D80,'HD-produkten'!$A$3:$E$64, 4, FALSE) &gt; 0, VLOOKUP(D80,'HD-produkten'!$A$3:$E$64, 4, FALSE), ""), ""), "")</f>
        <v/>
      </c>
      <c r="F80" s="40"/>
      <c r="G80" s="84" t="str">
        <f>IF( ISTEXT(D80),  IFERROR(IF(VLOOKUP(D80,'HD-produkten'!$A$3:$E$16, 3, FALSE) &gt; 0, VLOOKUP(D80,'HD-produkten'!$A$3:$E$64, 3, FALSE), ""), ""), "")</f>
        <v/>
      </c>
      <c r="H80" s="40"/>
      <c r="I80" s="84" t="str">
        <f t="shared" si="11"/>
        <v/>
      </c>
      <c r="J80" s="40"/>
      <c r="K80" s="85" t="str">
        <f t="shared" si="18"/>
        <v/>
      </c>
      <c r="L80" s="85" t="str">
        <f t="shared" si="2"/>
        <v/>
      </c>
      <c r="M80" s="91" t="str">
        <f t="shared" si="19"/>
        <v/>
      </c>
      <c r="N80" s="41"/>
      <c r="Q80" s="28"/>
      <c r="R80" s="25"/>
    </row>
    <row r="81" spans="2:18" ht="13.65" customHeight="1" x14ac:dyDescent="0.2">
      <c r="B81" s="145"/>
      <c r="C81" s="38"/>
      <c r="D81" s="39"/>
      <c r="E81" s="89" t="str">
        <f>IF( ISTEXT(D81), IFERROR(IF(VLOOKUP(D81,'HD-produkten'!$A$3:$E$64, 4, FALSE) &gt; 0, VLOOKUP(D81,'HD-produkten'!$A$3:$E$64, 4, FALSE), ""), ""), "")</f>
        <v/>
      </c>
      <c r="F81" s="40"/>
      <c r="G81" s="84" t="str">
        <f>IF( ISTEXT(D81),  IFERROR(IF(VLOOKUP(D81,'HD-produkten'!$A$3:$E$16, 3, FALSE) &gt; 0, VLOOKUP(D81,'HD-produkten'!$A$3:$E$64, 3, FALSE), ""), ""), "")</f>
        <v/>
      </c>
      <c r="H81" s="40"/>
      <c r="I81" s="84" t="str">
        <f t="shared" si="11"/>
        <v/>
      </c>
      <c r="J81" s="40"/>
      <c r="K81" s="85" t="str">
        <f t="shared" si="18"/>
        <v/>
      </c>
      <c r="L81" s="85" t="str">
        <f t="shared" si="2"/>
        <v/>
      </c>
      <c r="M81" s="91" t="str">
        <f t="shared" si="19"/>
        <v/>
      </c>
      <c r="N81" s="41"/>
      <c r="Q81" s="28"/>
      <c r="R81" s="25"/>
    </row>
    <row r="82" spans="2:18" ht="13.65" customHeight="1" x14ac:dyDescent="0.2">
      <c r="B82" s="145"/>
      <c r="C82" s="38"/>
      <c r="D82" s="39"/>
      <c r="E82" s="89" t="str">
        <f>IF( ISTEXT(D82), IFERROR(IF(VLOOKUP(D82,'HD-produkten'!$A$3:$E$64, 4, FALSE) &gt; 0, VLOOKUP(D82,'HD-produkten'!$A$3:$E$64, 4, FALSE), ""), ""), "")</f>
        <v/>
      </c>
      <c r="F82" s="40"/>
      <c r="G82" s="84" t="str">
        <f>IF( ISTEXT(D82),  IFERROR(IF(VLOOKUP(D82,'HD-produkten'!$A$3:$E$16, 3, FALSE) &gt; 0, VLOOKUP(D82,'HD-produkten'!$A$3:$E$64, 3, FALSE), ""), ""), "")</f>
        <v/>
      </c>
      <c r="H82" s="40"/>
      <c r="I82" s="84" t="str">
        <f t="shared" si="11"/>
        <v/>
      </c>
      <c r="J82" s="40"/>
      <c r="K82" s="85" t="str">
        <f t="shared" si="18"/>
        <v/>
      </c>
      <c r="L82" s="85" t="str">
        <f t="shared" si="2"/>
        <v/>
      </c>
      <c r="M82" s="91" t="str">
        <f t="shared" si="19"/>
        <v/>
      </c>
      <c r="N82" s="41"/>
      <c r="Q82" s="28"/>
      <c r="R82" s="25"/>
    </row>
    <row r="83" spans="2:18" ht="13.65" customHeight="1" x14ac:dyDescent="0.2">
      <c r="B83" s="145"/>
      <c r="C83" s="38"/>
      <c r="D83" s="39"/>
      <c r="E83" s="89" t="str">
        <f>IF( ISTEXT(D83), IFERROR(IF(VLOOKUP(D83,'HD-produkten'!$A$3:$E$64, 4, FALSE) &gt; 0, VLOOKUP(D83,'HD-produkten'!$A$3:$E$64, 4, FALSE), ""), ""), "")</f>
        <v/>
      </c>
      <c r="F83" s="40"/>
      <c r="G83" s="84" t="str">
        <f>IF( ISTEXT(D83),  IFERROR(IF(VLOOKUP(D83,'HD-produkten'!$A$3:$E$16, 3, FALSE) &gt; 0, VLOOKUP(D83,'HD-produkten'!$A$3:$E$64, 3, FALSE), ""), ""), "")</f>
        <v/>
      </c>
      <c r="H83" s="40"/>
      <c r="I83" s="84" t="str">
        <f t="shared" ref="I83" si="20">IF(AND(ISNUMBER(H83),ISNUMBER($H$13),ISNUMBER($H$15), ISTEXT(D83)), $H$13*H83/$H$15, "")</f>
        <v/>
      </c>
      <c r="J83" s="40"/>
      <c r="K83" s="85" t="str">
        <f t="shared" si="18"/>
        <v/>
      </c>
      <c r="L83" s="85" t="str">
        <f t="shared" si="2"/>
        <v/>
      </c>
      <c r="M83" s="85" t="str">
        <f>IF(AND( ISTEXT(D83), OR( ISNUMBER(F83), ISNUMBER(E83)), ISNUMBER(H83), ISNUMBER(I83), ISNUMBER($H$9), ISNUMBER($H$13)), IF(D83="Kumulus® WG", 3, IF(ISNUMBER(F83), F83, E83)*I83/$H$13), "")</f>
        <v/>
      </c>
      <c r="N83" s="41"/>
      <c r="Q83" s="28"/>
      <c r="R83" s="25"/>
    </row>
    <row r="84" spans="2:18" x14ac:dyDescent="0.2"/>
    <row r="85" spans="2:18" ht="12" x14ac:dyDescent="0.25">
      <c r="B85" s="26" t="s">
        <v>79</v>
      </c>
      <c r="C85" s="20" t="s">
        <v>80</v>
      </c>
    </row>
    <row r="86" spans="2:18" x14ac:dyDescent="0.2">
      <c r="B86" s="20"/>
      <c r="C86" s="20" t="s">
        <v>81</v>
      </c>
    </row>
    <row r="87" spans="2:18" x14ac:dyDescent="0.2">
      <c r="C87" s="17" t="s">
        <v>119</v>
      </c>
    </row>
    <row r="88" spans="2:18" x14ac:dyDescent="0.2">
      <c r="C88" s="17" t="s">
        <v>118</v>
      </c>
    </row>
    <row r="89" spans="2:18" x14ac:dyDescent="0.2"/>
    <row r="90" spans="2:18" x14ac:dyDescent="0.2"/>
    <row r="91" spans="2:18" x14ac:dyDescent="0.2"/>
    <row r="92" spans="2:18" x14ac:dyDescent="0.2"/>
    <row r="93" spans="2:18" x14ac:dyDescent="0.2"/>
    <row r="94" spans="2:18" x14ac:dyDescent="0.2"/>
    <row r="95" spans="2:18" x14ac:dyDescent="0.2"/>
  </sheetData>
  <sheetProtection algorithmName="SHA-512" hashValue="Lb2644wYC/Ax6p/FczXTyzp3tlLIbALvGTReWxyy/3kUSKS6t9DVD311BvsX7SfARIVW9KZ0TmVcaHQSq7P/Sw==" saltValue="DsfariV244zPNNvt6Y4GlA==" spinCount="100000" sheet="1" objects="1" scenarios="1" selectLockedCells="1"/>
  <mergeCells count="13">
    <mergeCell ref="B50:B57"/>
    <mergeCell ref="B58:B66"/>
    <mergeCell ref="B67:B75"/>
    <mergeCell ref="B76:B83"/>
    <mergeCell ref="B26:B33"/>
    <mergeCell ref="B34:B41"/>
    <mergeCell ref="B42:B49"/>
    <mergeCell ref="B19:B25"/>
    <mergeCell ref="H7:K7"/>
    <mergeCell ref="H9:K9"/>
    <mergeCell ref="H11:K11"/>
    <mergeCell ref="H13:K13"/>
    <mergeCell ref="H15:K15"/>
  </mergeCells>
  <conditionalFormatting sqref="H7:K7 H9:K9 H11:K11 H13:K13 H15:K15">
    <cfRule type="expression" dxfId="26" priority="17">
      <formula>OR($H7 = "", $H7 &lt;= 0)</formula>
    </cfRule>
  </conditionalFormatting>
  <conditionalFormatting sqref="B7 B9 B11 B13 B15">
    <cfRule type="expression" dxfId="25" priority="16">
      <formula>OR($H7 = "", $H7 &lt;= 0)</formula>
    </cfRule>
  </conditionalFormatting>
  <conditionalFormatting sqref="H5">
    <cfRule type="expression" dxfId="24" priority="15">
      <formula>OR($H$7="", $H$9&lt;=0, $H$9="", $H$11&lt;=0, $H$11="", $H$13&lt;=0, $H$13="", $H$15&lt;=0, $H$15="")</formula>
    </cfRule>
  </conditionalFormatting>
  <conditionalFormatting sqref="C19:C83 H26:H83">
    <cfRule type="expression" dxfId="23" priority="14">
      <formula>AND(ISTEXT($D19), OR(C19="", C19&lt;=0))</formula>
    </cfRule>
  </conditionalFormatting>
  <conditionalFormatting sqref="F19:F83">
    <cfRule type="expression" dxfId="22" priority="12">
      <formula>AND(ISTEXT($D19), OR(E19="", E19&lt;=0), OR(F19="", F19&lt;=0))</formula>
    </cfRule>
  </conditionalFormatting>
  <conditionalFormatting sqref="H19:H25">
    <cfRule type="expression" dxfId="21" priority="2">
      <formula>$D19 = "Kumulus® WG"</formula>
    </cfRule>
    <cfRule type="expression" dxfId="20" priority="3">
      <formula>AND(ISTEXT($D19), OR($H19="", $H19&lt;=0), $D19 &lt;&gt; "Kumulus® WG")</formula>
    </cfRule>
  </conditionalFormatting>
  <conditionalFormatting sqref="F26:F83">
    <cfRule type="expression" dxfId="19" priority="1">
      <formula>$D26 = "Kumulus® WG"</formula>
    </cfRule>
  </conditionalFormatting>
  <dataValidations count="3">
    <dataValidation type="list" allowBlank="1" promptTitle="aa" prompt="aaas" sqref="D19:D83">
      <formula1>product_list</formula1>
    </dataValidation>
    <dataValidation type="whole" allowBlank="1" showInputMessage="1" showErrorMessage="1" errorTitle="Eingabeparameter nicht gültig" error="Eingabe Parameter muss eine ganze Zahl zwischen 0 und der Anzahl der offenen Düsen bei voller Belaubung sein" sqref="H19:H83">
      <formula1>0</formula1>
      <formula2>$H$15</formula2>
    </dataValidation>
    <dataValidation type="decimal" operator="greaterThanOrEqual" allowBlank="1" showInputMessage="1" showErrorMessage="1" errorTitle="Eingabeparameter nicht gültig" sqref="J19:J83 F19:F83">
      <formula1>0</formula1>
    </dataValidation>
  </dataValidations>
  <pageMargins left="0.19685039370078741" right="0.19685039370078741" top="0.23622047244094491" bottom="0.23622047244094491" header="0" footer="0"/>
  <pageSetup paperSize="9" fitToWidth="0" fitToHeight="0" orientation="landscape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J76"/>
  <sheetViews>
    <sheetView showGridLines="0" zoomScaleNormal="100" workbookViewId="0">
      <selection activeCell="C8" sqref="C8"/>
    </sheetView>
  </sheetViews>
  <sheetFormatPr baseColWidth="10" defaultColWidth="0" defaultRowHeight="14.4" zeroHeight="1" x14ac:dyDescent="0.3"/>
  <cols>
    <col min="1" max="1" width="3.5546875" style="53" customWidth="1"/>
    <col min="2" max="2" width="38.33203125" style="53" customWidth="1"/>
    <col min="3" max="3" width="11.5546875" style="53" customWidth="1"/>
    <col min="4" max="4" width="15.88671875" style="53" bestFit="1" customWidth="1"/>
    <col min="5" max="5" width="18.109375" style="53" customWidth="1"/>
    <col min="6" max="6" width="19" style="53" customWidth="1"/>
    <col min="7" max="7" width="4.44140625" style="53" customWidth="1"/>
    <col min="8" max="8" width="28.5546875" style="53" customWidth="1"/>
    <col min="9" max="9" width="4.109375" style="53" customWidth="1"/>
    <col min="10" max="10" width="15" style="53" hidden="1" customWidth="1"/>
    <col min="11" max="16384" width="9.109375" style="53" hidden="1"/>
  </cols>
  <sheetData>
    <row r="1" spans="1:9" s="51" customFormat="1" ht="72.75" customHeight="1" x14ac:dyDescent="0.4">
      <c r="B1" s="52" t="s">
        <v>112</v>
      </c>
      <c r="C1" s="52"/>
      <c r="D1" s="52"/>
      <c r="E1" s="52"/>
    </row>
    <row r="2" spans="1:9" s="51" customFormat="1" ht="15.75" customHeight="1" x14ac:dyDescent="0.3">
      <c r="D2" s="69" t="s">
        <v>1</v>
      </c>
      <c r="E2" s="69" t="s">
        <v>1</v>
      </c>
      <c r="F2" s="69" t="s">
        <v>1</v>
      </c>
      <c r="G2" s="69" t="s">
        <v>1</v>
      </c>
      <c r="H2" s="69" t="s">
        <v>1</v>
      </c>
      <c r="I2" s="69" t="s">
        <v>1</v>
      </c>
    </row>
    <row r="3" spans="1:9" ht="9.75" customHeight="1" x14ac:dyDescent="0.3"/>
    <row r="4" spans="1:9" ht="7.5" customHeight="1" x14ac:dyDescent="0.3">
      <c r="A4" s="54"/>
      <c r="B4" s="70" t="s">
        <v>1</v>
      </c>
      <c r="C4" s="70"/>
      <c r="D4" s="70" t="s">
        <v>1</v>
      </c>
      <c r="E4" s="70" t="s">
        <v>1</v>
      </c>
      <c r="F4" s="70" t="s">
        <v>1</v>
      </c>
      <c r="G4" s="70" t="s">
        <v>1</v>
      </c>
      <c r="H4" s="70" t="s">
        <v>1</v>
      </c>
      <c r="I4" s="70" t="s">
        <v>1</v>
      </c>
    </row>
    <row r="5" spans="1:9" ht="17.399999999999999" x14ac:dyDescent="0.3">
      <c r="A5" s="54"/>
      <c r="B5" s="71" t="s">
        <v>82</v>
      </c>
      <c r="C5" s="71"/>
      <c r="D5" s="70"/>
      <c r="E5" s="70"/>
      <c r="F5" s="70"/>
      <c r="G5" s="70"/>
      <c r="H5" s="70"/>
      <c r="I5" s="70"/>
    </row>
    <row r="6" spans="1:9" ht="8.25" customHeight="1" x14ac:dyDescent="0.3">
      <c r="A6" s="54"/>
      <c r="B6" s="70"/>
      <c r="C6" s="70"/>
      <c r="D6" s="70"/>
      <c r="E6" s="70"/>
      <c r="F6" s="70"/>
      <c r="G6" s="70"/>
      <c r="H6" s="70"/>
      <c r="I6" s="70"/>
    </row>
    <row r="7" spans="1:9" x14ac:dyDescent="0.3">
      <c r="A7" s="54"/>
      <c r="B7" s="55" t="s">
        <v>83</v>
      </c>
      <c r="C7" s="56" t="str">
        <f>IF(ISNUMBER('Dosierrechner BASF'!H9), CONCATENATE('Dosierrechner BASF'!H9, " ha"), "")</f>
        <v>5 ha</v>
      </c>
      <c r="D7" s="54"/>
      <c r="E7" s="54"/>
      <c r="F7" s="54"/>
      <c r="G7" s="54"/>
      <c r="H7" s="54"/>
      <c r="I7" s="54"/>
    </row>
    <row r="8" spans="1:9" x14ac:dyDescent="0.3">
      <c r="A8" s="54"/>
      <c r="B8" s="55" t="s">
        <v>84</v>
      </c>
      <c r="C8" s="50" t="str">
        <f>IF(SUM(H13:H43)/2 &gt; 0, SUM(H13:H43)/2, "")</f>
        <v/>
      </c>
      <c r="D8" s="54"/>
      <c r="E8" s="54"/>
      <c r="F8" s="54"/>
      <c r="G8" s="54"/>
      <c r="H8" s="54"/>
      <c r="I8" s="54"/>
    </row>
    <row r="9" spans="1:9" x14ac:dyDescent="0.3">
      <c r="A9" s="54"/>
      <c r="B9" s="55" t="s">
        <v>85</v>
      </c>
      <c r="C9" s="50" t="str">
        <f>IF(AND(C8&gt;0, C8&lt;&gt;"", ISNUMBER('Dosierrechner BASF'!H9)), C8/'Dosierrechner BASF'!H9, "")</f>
        <v/>
      </c>
      <c r="D9" s="54"/>
      <c r="E9" s="54"/>
      <c r="F9" s="54"/>
      <c r="G9" s="54"/>
      <c r="H9" s="54"/>
      <c r="I9" s="54"/>
    </row>
    <row r="10" spans="1:9" x14ac:dyDescent="0.3">
      <c r="A10" s="54"/>
      <c r="B10" s="54"/>
      <c r="C10" s="54"/>
      <c r="D10" s="54"/>
      <c r="E10" s="54"/>
      <c r="F10" s="54"/>
      <c r="G10" s="54"/>
      <c r="H10" s="54"/>
      <c r="I10" s="54"/>
    </row>
    <row r="11" spans="1:9" x14ac:dyDescent="0.3">
      <c r="B11" s="57"/>
      <c r="C11" s="57"/>
      <c r="D11" s="57"/>
      <c r="E11" s="57"/>
      <c r="F11" s="58"/>
      <c r="G11" s="58"/>
      <c r="H11" s="58"/>
    </row>
    <row r="12" spans="1:9" s="59" customFormat="1" ht="30.75" customHeight="1" x14ac:dyDescent="0.3">
      <c r="B12" s="60" t="s">
        <v>20</v>
      </c>
      <c r="C12" s="94" t="s">
        <v>110</v>
      </c>
      <c r="D12" s="93" t="s">
        <v>86</v>
      </c>
      <c r="E12" s="95" t="s">
        <v>87</v>
      </c>
      <c r="F12" s="158" t="s">
        <v>88</v>
      </c>
      <c r="G12" s="159"/>
      <c r="H12" s="61" t="s">
        <v>47</v>
      </c>
    </row>
    <row r="13" spans="1:9" x14ac:dyDescent="0.3">
      <c r="B13" s="65" t="str">
        <f t="array" ref="B13">IFERROR(INDEX( 'HD-produkten'!$A$3:$A$48, SMALL( IF(0 &lt; 'HD-produkten'!$F$3:$F$48, ROW('HD-produkten'!$F$3:$F$48)-2, ""), ROW(A1))), "")</f>
        <v>Aktuan® Gold</v>
      </c>
      <c r="C13" s="100">
        <f>IF( B13&lt;&gt;"", VLOOKUP(B13,'HD-produkten'!$A$3:$F$113, 5, FALSE), "")</f>
        <v>3207</v>
      </c>
      <c r="D13" s="58" t="str">
        <f>IF( B13&lt;&gt;"", VLOOKUP(B13,'HD-produkten'!$A$3:$F$113, 2, FALSE), "")</f>
        <v>Basf</v>
      </c>
      <c r="E13" s="109">
        <v>0</v>
      </c>
      <c r="F13" s="63">
        <f>IF( B13&lt;&gt;"", VLOOKUP(B13,'HD-produkten'!$A$3:$F$113, 6, FALSE), "")</f>
        <v>6.24</v>
      </c>
      <c r="G13" s="53" t="str">
        <f>IF( B13&lt;&gt;"", VLOOKUP(B13,'HD-produkten'!$A$3:$F$113, 3, FALSE), "")</f>
        <v>kg</v>
      </c>
      <c r="H13" s="62">
        <f>IF(B13&lt;&gt;"",E13*F13,"Keine Daten verfügbar")</f>
        <v>0</v>
      </c>
      <c r="I13" s="64"/>
    </row>
    <row r="14" spans="1:9" x14ac:dyDescent="0.3">
      <c r="B14" s="53" t="str">
        <f t="array" ref="B14">IFERROR(INDEX( 'HD-produkten'!$A$3:$A$48, SMALL( IF(0 &lt; 'HD-produkten'!$F$3:$F$48, ROW('HD-produkten'!$F$3:$F$48)-2, ""), ROW(A2))), "")</f>
        <v>Cantus®</v>
      </c>
      <c r="C14" s="97">
        <f>IF( B14&lt;&gt;"", VLOOKUP(B14,'HD-produkten'!$A$3:$F$113, 5, FALSE), "")</f>
        <v>3149</v>
      </c>
      <c r="D14" s="53" t="str">
        <f>IF( B14&lt;&gt;"", VLOOKUP(B14,'HD-produkten'!$A$3:$F$113, 2, FALSE), "")</f>
        <v>Basf</v>
      </c>
      <c r="E14" s="110">
        <v>0</v>
      </c>
      <c r="F14" s="67">
        <f>IF( B14&lt;&gt;"", VLOOKUP(B14,'HD-produkten'!$A$3:$F$113, 6, FALSE), "")</f>
        <v>6</v>
      </c>
      <c r="G14" s="68" t="str">
        <f>IF( B14&lt;&gt;"", VLOOKUP(B14,'HD-produkten'!$A$3:$F$113, 3, FALSE), "")</f>
        <v>kg</v>
      </c>
      <c r="H14" s="66">
        <f>IF(B14&lt;&gt;"",E14*F14, IF(B13&lt;&gt;"", SUM(H$13:H13), ""))</f>
        <v>0</v>
      </c>
    </row>
    <row r="15" spans="1:9" x14ac:dyDescent="0.3">
      <c r="B15" s="53" t="str">
        <f t="array" ref="B15">IFERROR(INDEX( 'HD-produkten'!$A$3:$A$48, SMALL( IF(0 &lt; 'HD-produkten'!$F$3:$F$48, ROW('HD-produkten'!$F$3:$F$48)-2, ""), ROW(A3))), "")</f>
        <v>Collis®</v>
      </c>
      <c r="C15" s="97">
        <f>IF( B15&lt;&gt;"", VLOOKUP(B15,'HD-produkten'!$A$3:$F$113, 5, FALSE), "")</f>
        <v>3299</v>
      </c>
      <c r="D15" s="53" t="str">
        <f>IF( B15&lt;&gt;"", VLOOKUP(B15,'HD-produkten'!$A$3:$F$113, 2, FALSE), "")</f>
        <v>Basf</v>
      </c>
      <c r="E15" s="109">
        <v>0</v>
      </c>
      <c r="F15" s="63">
        <f>IF( B15&lt;&gt;"", VLOOKUP(B15,'HD-produkten'!$A$3:$F$113, 6, FALSE), "")</f>
        <v>3.2</v>
      </c>
      <c r="G15" s="53" t="str">
        <f>IF( B15&lt;&gt;"", VLOOKUP(B15,'HD-produkten'!$A$3:$F$113, 3, FALSE), "")</f>
        <v>L</v>
      </c>
      <c r="H15" s="62">
        <f>IF(B15&lt;&gt;"",E15*F15, IF(B14&lt;&gt;"", SUM(H$13:H14), ""))</f>
        <v>0</v>
      </c>
    </row>
    <row r="16" spans="1:9" x14ac:dyDescent="0.3">
      <c r="B16" s="53" t="str">
        <f t="array" ref="B16">IFERROR(INDEX( 'HD-produkten'!$A$3:$A$48, SMALL( IF(0 &lt; 'HD-produkten'!$F$3:$F$48, ROW('HD-produkten'!$F$3:$F$48)-2, ""), ROW(A4))), "")</f>
        <v>Copac® Flow</v>
      </c>
      <c r="C16" s="97">
        <f>IF( B16&lt;&gt;"", VLOOKUP(B16,'HD-produkten'!$A$3:$F$113, 5, FALSE), "")</f>
        <v>3675</v>
      </c>
      <c r="D16" s="53" t="str">
        <f>IF( B16&lt;&gt;"", VLOOKUP(B16,'HD-produkten'!$A$3:$F$113, 2, FALSE), "")</f>
        <v>Basf</v>
      </c>
      <c r="E16" s="109">
        <v>0</v>
      </c>
      <c r="F16" s="63">
        <f>IF( B16&lt;&gt;"", VLOOKUP(B16,'HD-produkten'!$A$3:$F$113, 6, FALSE), "")</f>
        <v>7.5</v>
      </c>
      <c r="G16" s="53" t="str">
        <f>IF( B16&lt;&gt;"", VLOOKUP(B16,'HD-produkten'!$A$3:$F$113, 3, FALSE), "")</f>
        <v>L</v>
      </c>
      <c r="H16" s="62">
        <f>IF(B16&lt;&gt;"",E16*F16, IF(B15&lt;&gt;"", SUM(H$13:H15), ""))</f>
        <v>0</v>
      </c>
    </row>
    <row r="17" spans="2:8" x14ac:dyDescent="0.3">
      <c r="B17" s="53" t="str">
        <f t="array" ref="B17">IFERROR(INDEX( 'HD-produkten'!$A$3:$A$48, SMALL( IF(0 &lt; 'HD-produkten'!$F$3:$F$48, ROW('HD-produkten'!$F$3:$F$48)-2, ""), ROW(A5))), "")</f>
        <v>Delan® Pro</v>
      </c>
      <c r="C17" s="97">
        <f>IF( B17&lt;&gt;"", VLOOKUP(B17,'HD-produkten'!$A$3:$F$113, 5, FALSE), "")</f>
        <v>3632</v>
      </c>
      <c r="D17" s="53" t="str">
        <f>IF( B17&lt;&gt;"", VLOOKUP(B17,'HD-produkten'!$A$3:$F$113, 2, FALSE), "")</f>
        <v>Basf</v>
      </c>
      <c r="E17" s="109">
        <v>0</v>
      </c>
      <c r="F17" s="63">
        <f>IF( B17&lt;&gt;"", VLOOKUP(B17,'HD-produkten'!$A$3:$F$113, 6, FALSE), "")</f>
        <v>32</v>
      </c>
      <c r="G17" s="53" t="str">
        <f>IF( B17&lt;&gt;"", VLOOKUP(B17,'HD-produkten'!$A$3:$F$113, 3, FALSE), "")</f>
        <v>L</v>
      </c>
      <c r="H17" s="62">
        <f>IF(B17&lt;&gt;"",E17*F17, IF(B16&lt;&gt;"", SUM(H$13:H16), ""))</f>
        <v>0</v>
      </c>
    </row>
    <row r="18" spans="2:8" x14ac:dyDescent="0.3">
      <c r="B18" s="53" t="str">
        <f t="array" ref="B18">IFERROR(INDEX( 'HD-produkten'!$A$3:$A$48, SMALL( IF(0 &lt; 'HD-produkten'!$F$3:$F$48, ROW('HD-produkten'!$F$3:$F$48)-2, ""), ROW(A6))), "")</f>
        <v>Enervin®</v>
      </c>
      <c r="C18" s="97">
        <f>IF( B18&lt;&gt;"", VLOOKUP(B18,'HD-produkten'!$A$3:$F$113, 5, FALSE), "")</f>
        <v>3494</v>
      </c>
      <c r="D18" s="53" t="str">
        <f>IF( B18&lt;&gt;"", VLOOKUP(B18,'HD-produkten'!$A$3:$F$113, 2, FALSE), "")</f>
        <v>Basf</v>
      </c>
      <c r="E18" s="109">
        <v>0</v>
      </c>
      <c r="F18" s="63">
        <f>IF( B18&lt;&gt;"", VLOOKUP(B18,'HD-produkten'!$A$3:$F$113, 6, FALSE), "")</f>
        <v>15</v>
      </c>
      <c r="G18" s="53" t="str">
        <f>IF( B18&lt;&gt;"", VLOOKUP(B18,'HD-produkten'!$A$3:$F$113, 3, FALSE), "")</f>
        <v>kg</v>
      </c>
      <c r="H18" s="62">
        <f>IF(B18&lt;&gt;"",E18*F18, IF(B17&lt;&gt;"", SUM(H$13:H17), ""))</f>
        <v>0</v>
      </c>
    </row>
    <row r="19" spans="2:8" x14ac:dyDescent="0.3">
      <c r="B19" s="53" t="str">
        <f t="array" ref="B19">IFERROR(INDEX( 'HD-produkten'!$A$3:$A$48, SMALL( IF(0 &lt; 'HD-produkten'!$F$3:$F$48, ROW('HD-produkten'!$F$3:$F$48)-2, ""), ROW(A7))), "")</f>
        <v>Kumulus® WG</v>
      </c>
      <c r="C19" s="97">
        <f>IF( B19&lt;&gt;"", VLOOKUP(B19,'HD-produkten'!$A$3:$F$113, 5, FALSE), "")</f>
        <v>396</v>
      </c>
      <c r="D19" s="53" t="str">
        <f>IF( B19&lt;&gt;"", VLOOKUP(B19,'HD-produkten'!$A$3:$F$113, 2, FALSE), "")</f>
        <v>Basf</v>
      </c>
      <c r="E19" s="109">
        <v>0</v>
      </c>
      <c r="F19" s="63">
        <f>IF( B19&lt;&gt;"", VLOOKUP(B19,'HD-produkten'!$A$3:$F$113, 6, FALSE), "")</f>
        <v>110</v>
      </c>
      <c r="G19" s="53" t="str">
        <f>IF( B19&lt;&gt;"", VLOOKUP(B19,'HD-produkten'!$A$3:$F$113, 3, FALSE), "")</f>
        <v>kg</v>
      </c>
      <c r="H19" s="62">
        <f>IF(B19&lt;&gt;"",E19*F19, IF(B18&lt;&gt;"", SUM(H$13:H18), ""))</f>
        <v>0</v>
      </c>
    </row>
    <row r="20" spans="2:8" x14ac:dyDescent="0.3">
      <c r="B20" s="53" t="str">
        <f t="array" ref="B20">IFERROR(INDEX( 'HD-produkten'!$A$3:$A$48, SMALL( IF(0 &lt; 'HD-produkten'!$F$3:$F$48, ROW('HD-produkten'!$F$3:$F$48)-2, ""), ROW(A8))), "")</f>
        <v>Polyram® WG</v>
      </c>
      <c r="C20" s="97">
        <f>IF( B20&lt;&gt;"", VLOOKUP(B20,'HD-produkten'!$A$3:$F$113, 5, FALSE), "")</f>
        <v>3384</v>
      </c>
      <c r="D20" s="53" t="str">
        <f>IF( B20&lt;&gt;"", VLOOKUP(B20,'HD-produkten'!$A$3:$F$113, 2, FALSE), "")</f>
        <v>Basf</v>
      </c>
      <c r="E20" s="109">
        <v>0</v>
      </c>
      <c r="F20" s="63">
        <f>IF( B20&lt;&gt;"", VLOOKUP(B20,'HD-produkten'!$A$3:$F$113, 6, FALSE), "")</f>
        <v>12.8</v>
      </c>
      <c r="G20" s="53" t="str">
        <f>IF( B20&lt;&gt;"", VLOOKUP(B20,'HD-produkten'!$A$3:$F$113, 3, FALSE), "")</f>
        <v>kg</v>
      </c>
      <c r="H20" s="62">
        <f>IF(B20&lt;&gt;"",E20*F20, IF(B19&lt;&gt;"", SUM(H$13:H19), ""))</f>
        <v>0</v>
      </c>
    </row>
    <row r="21" spans="2:8" x14ac:dyDescent="0.3">
      <c r="B21" s="53" t="str">
        <f t="array" ref="B21">IFERROR(INDEX( 'HD-produkten'!$A$3:$A$48, SMALL( IF(0 &lt; 'HD-produkten'!$F$3:$F$48, ROW('HD-produkten'!$F$3:$F$48)-2, ""), ROW(A9))), "")</f>
        <v>Scala®</v>
      </c>
      <c r="C21" s="97">
        <f>IF( B21&lt;&gt;"", VLOOKUP(B21,'HD-produkten'!$A$3:$F$113, 5, FALSE), "")</f>
        <v>3064</v>
      </c>
      <c r="D21" s="53" t="str">
        <f>IF( B21&lt;&gt;"", VLOOKUP(B21,'HD-produkten'!$A$3:$F$113, 2, FALSE), "")</f>
        <v>Basf</v>
      </c>
      <c r="E21" s="109">
        <v>0</v>
      </c>
      <c r="F21" s="63">
        <f>IF( B21&lt;&gt;"", VLOOKUP(B21,'HD-produkten'!$A$3:$F$113, 6, FALSE), "")</f>
        <v>8</v>
      </c>
      <c r="G21" s="53" t="str">
        <f>IF( B21&lt;&gt;"", VLOOKUP(B21,'HD-produkten'!$A$3:$F$113, 3, FALSE), "")</f>
        <v>L</v>
      </c>
      <c r="H21" s="62">
        <f>IF(B21&lt;&gt;"",E21*F21, IF(B20&lt;&gt;"", SUM(H$13:H20), ""))</f>
        <v>0</v>
      </c>
    </row>
    <row r="22" spans="2:8" x14ac:dyDescent="0.3">
      <c r="B22" s="53" t="str">
        <f t="array" ref="B22">IFERROR(INDEX( 'HD-produkten'!$A$3:$A$48, SMALL( IF(0 &lt; 'HD-produkten'!$F$3:$F$48, ROW('HD-produkten'!$F$3:$F$48)-2, ""), ROW(A10))), "")</f>
        <v>Sercadis®</v>
      </c>
      <c r="C22" s="97">
        <f>IF( B22&lt;&gt;"", VLOOKUP(B22,'HD-produkten'!$A$3:$F$113, 5, FALSE), "")</f>
        <v>3796</v>
      </c>
      <c r="D22" s="53" t="str">
        <f>IF( B22&lt;&gt;"", VLOOKUP(B22,'HD-produkten'!$A$3:$F$113, 2, FALSE), "")</f>
        <v>Basf</v>
      </c>
      <c r="E22" s="109">
        <v>0</v>
      </c>
      <c r="F22" s="63">
        <f>IF( B22&lt;&gt;"", VLOOKUP(B22,'HD-produkten'!$A$3:$F$113, 6, FALSE), "")</f>
        <v>2.16</v>
      </c>
      <c r="G22" s="53" t="str">
        <f>IF( B22&lt;&gt;"", VLOOKUP(B22,'HD-produkten'!$A$3:$F$113, 3, FALSE), "")</f>
        <v>L</v>
      </c>
      <c r="H22" s="62">
        <f>IF(B22&lt;&gt;"",E22*F22, IF(B21&lt;&gt;"", SUM(H$13:H21), ""))</f>
        <v>0</v>
      </c>
    </row>
    <row r="23" spans="2:8" x14ac:dyDescent="0.3">
      <c r="B23" s="53" t="str">
        <f t="array" ref="B23">IFERROR(INDEX( 'HD-produkten'!$A$3:$A$48, SMALL( IF(0 &lt; 'HD-produkten'!$F$3:$F$48, ROW('HD-produkten'!$F$3:$F$48)-2, ""), ROW(A11))), "")</f>
        <v>Vivando®</v>
      </c>
      <c r="C23" s="97">
        <f>IF( B23&lt;&gt;"", VLOOKUP(B23,'HD-produkten'!$A$3:$F$113, 5, FALSE), "")</f>
        <v>3356</v>
      </c>
      <c r="D23" s="53" t="str">
        <f>IF( B23&lt;&gt;"", VLOOKUP(B23,'HD-produkten'!$A$3:$F$113, 2, FALSE), "")</f>
        <v>Basf</v>
      </c>
      <c r="E23" s="109">
        <v>0</v>
      </c>
      <c r="F23" s="63">
        <f>IF( B23&lt;&gt;"", VLOOKUP(B23,'HD-produkten'!$A$3:$F$113, 6, FALSE), "")</f>
        <v>4.16</v>
      </c>
      <c r="G23" s="53" t="str">
        <f>IF( B23&lt;&gt;"", VLOOKUP(B23,'HD-produkten'!$A$3:$F$113, 3, FALSE), "")</f>
        <v>L</v>
      </c>
      <c r="H23" s="62">
        <f>IF(B23&lt;&gt;"",E23*F23, IF(B22&lt;&gt;"", SUM(H$13:H22), ""))</f>
        <v>0</v>
      </c>
    </row>
    <row r="24" spans="2:8" x14ac:dyDescent="0.3">
      <c r="B24" s="53" t="str">
        <f t="array" ref="B24">IFERROR(INDEX( 'HD-produkten'!$A$3:$A$48, SMALL( IF(0 &lt; 'HD-produkten'!$F$3:$F$48, ROW('HD-produkten'!$F$3:$F$48)-2, ""), ROW(A12))), "")</f>
        <v>Zampro®</v>
      </c>
      <c r="C24" s="97">
        <f>IF( B24&lt;&gt;"", VLOOKUP(B24,'HD-produkten'!$A$3:$F$113, 5, FALSE), "")</f>
        <v>3672</v>
      </c>
      <c r="D24" s="53" t="str">
        <f>IF( B24&lt;&gt;"", VLOOKUP(B24,'HD-produkten'!$A$3:$F$113, 2, FALSE), "")</f>
        <v>Basf</v>
      </c>
      <c r="E24" s="109">
        <v>0</v>
      </c>
      <c r="F24" s="63">
        <f>IF( B24&lt;&gt;"", VLOOKUP(B24,'HD-produkten'!$A$3:$F$113, 6, FALSE), "")</f>
        <v>7.5</v>
      </c>
      <c r="G24" s="53" t="str">
        <f>IF( B24&lt;&gt;"", VLOOKUP(B24,'HD-produkten'!$A$3:$F$113, 3, FALSE), "")</f>
        <v>L</v>
      </c>
      <c r="H24" s="62">
        <f>IF(B24&lt;&gt;"",E24*F24, IF(B23&lt;&gt;"", SUM(H$13:H23), ""))</f>
        <v>0</v>
      </c>
    </row>
    <row r="25" spans="2:8" x14ac:dyDescent="0.3">
      <c r="B25" s="53" t="str">
        <f t="array" ref="B25">IFERROR(INDEX( 'HD-produkten'!$A$3:$A$48, SMALL( IF(0 &lt; 'HD-produkten'!$F$3:$F$48, ROW('HD-produkten'!$F$3:$F$48)-2, ""), ROW(A13))), "")</f>
        <v>Prosper</v>
      </c>
      <c r="C25" s="97"/>
      <c r="E25" s="109">
        <v>0</v>
      </c>
      <c r="F25" s="63">
        <f>IF( B25&lt;&gt;"", VLOOKUP(B25,'HD-produkten'!$A$3:$F$113, 6, FALSE), "")</f>
        <v>1.6</v>
      </c>
      <c r="G25" s="53" t="str">
        <f>IF( B25&lt;&gt;"", VLOOKUP(B25,'HD-produkten'!$A$3:$F$113, 3, FALSE), "")</f>
        <v/>
      </c>
      <c r="H25" s="62">
        <f>IF(B25&lt;&gt;"",E25*F25, IF(B24&lt;&gt;"", SUM(H$13:H24), ""))</f>
        <v>0</v>
      </c>
    </row>
    <row r="26" spans="2:8" x14ac:dyDescent="0.3">
      <c r="B26" s="53" t="str">
        <f t="array" ref="B26">IFERROR(INDEX( 'HD-produkten'!$A$3:$A$48, SMALL( IF(0 &lt; 'HD-produkten'!$F$3:$F$48, ROW('HD-produkten'!$F$3:$F$48)-2, ""), ROW(A14))), "")</f>
        <v/>
      </c>
      <c r="C26" s="97" t="str">
        <f>IF( B26&lt;&gt;"", VLOOKUP(B26,'HD-produkten'!$A$3:$F$113, 5, FALSE), "")</f>
        <v/>
      </c>
      <c r="D26" s="53" t="str">
        <f>IF( B26&lt;&gt;"", VLOOKUP(B26,'HD-produkten'!$A$3:$F$113, 2, FALSE), "")</f>
        <v/>
      </c>
      <c r="E26" s="109">
        <v>0</v>
      </c>
      <c r="F26" s="63" t="str">
        <f>IF( B26&lt;&gt;"", VLOOKUP(B26,'HD-produkten'!$A$3:$F$113, 6, FALSE), "")</f>
        <v/>
      </c>
      <c r="G26" s="53" t="str">
        <f>IF( B26&lt;&gt;"", VLOOKUP(B26,'HD-produkten'!$A$3:$F$113, 3, FALSE), "")</f>
        <v/>
      </c>
      <c r="H26" s="62">
        <f>IF(B26&lt;&gt;"",E26*F26, IF(B25&lt;&gt;"", SUM(H$13:H25), ""))</f>
        <v>0</v>
      </c>
    </row>
    <row r="27" spans="2:8" x14ac:dyDescent="0.3">
      <c r="B27" s="53" t="str">
        <f t="array" ref="B27">IFERROR(INDEX( 'HD-produkten'!$A$3:$A$48, SMALL( IF(0 &lt; 'HD-produkten'!$F$3:$F$48, ROW('HD-produkten'!$F$3:$F$48)-2, ""), ROW(A15))), "")</f>
        <v/>
      </c>
      <c r="C27" s="97" t="str">
        <f>IF( B27&lt;&gt;"", VLOOKUP(B27,'HD-produkten'!$A$3:$F$113, 5, FALSE), "")</f>
        <v/>
      </c>
      <c r="D27" s="53" t="str">
        <f>IF( B27&lt;&gt;"", VLOOKUP(B27,'HD-produkten'!$A$3:$F$113, 2, FALSE), "")</f>
        <v/>
      </c>
      <c r="E27" s="109">
        <v>0</v>
      </c>
      <c r="F27" s="63" t="str">
        <f>IF( B27&lt;&gt;"", VLOOKUP(B27,'HD-produkten'!$A$3:$F$113, 6, FALSE), "")</f>
        <v/>
      </c>
      <c r="G27" s="53" t="str">
        <f>IF( B27&lt;&gt;"", VLOOKUP(B27,'HD-produkten'!$A$3:$F$113, 3, FALSE), "")</f>
        <v/>
      </c>
      <c r="H27" s="62" t="str">
        <f>IF(B27&lt;&gt;"",E27*F27, IF(B26&lt;&gt;"", SUM(H$13:H26), ""))</f>
        <v/>
      </c>
    </row>
    <row r="28" spans="2:8" x14ac:dyDescent="0.3">
      <c r="B28" s="53" t="str">
        <f t="array" ref="B28">IFERROR(INDEX( 'HD-produkten'!$A$3:$A$48, SMALL( IF(0 &lt; 'HD-produkten'!$F$3:$F$48, ROW('HD-produkten'!$F$3:$F$48)-2, ""), ROW(A16))), "")</f>
        <v/>
      </c>
      <c r="C28" s="97" t="str">
        <f>IF( B28&lt;&gt;"", VLOOKUP(B28,'HD-produkten'!$A$3:$F$113, 5, FALSE), "")</f>
        <v/>
      </c>
      <c r="D28" s="53" t="str">
        <f>IF( B28&lt;&gt;"", VLOOKUP(B28,'HD-produkten'!$A$3:$F$113, 2, FALSE), "")</f>
        <v/>
      </c>
      <c r="E28" s="109">
        <v>0</v>
      </c>
      <c r="F28" s="63" t="str">
        <f>IF( B28&lt;&gt;"", VLOOKUP(B28,'HD-produkten'!$A$3:$F$113, 6, FALSE), "")</f>
        <v/>
      </c>
      <c r="G28" s="53" t="str">
        <f>IF( B28&lt;&gt;"", VLOOKUP(B28,'HD-produkten'!$A$3:$F$113, 3, FALSE), "")</f>
        <v/>
      </c>
      <c r="H28" s="62" t="str">
        <f>IF(B28&lt;&gt;"",E28*F28, IF(B27&lt;&gt;"", SUM(H$13:H27), ""))</f>
        <v/>
      </c>
    </row>
    <row r="29" spans="2:8" x14ac:dyDescent="0.3">
      <c r="B29" s="53" t="str">
        <f t="array" ref="B29">IFERROR(INDEX( 'HD-produkten'!$A$3:$A$48, SMALL( IF(0 &lt; 'HD-produkten'!$F$3:$F$48, ROW('HD-produkten'!$F$3:$F$48)-2, ""), ROW(A17))), "")</f>
        <v/>
      </c>
      <c r="C29" s="97" t="str">
        <f>IF( B29&lt;&gt;"", VLOOKUP(B29,'HD-produkten'!$A$3:$F$113, 5, FALSE), "")</f>
        <v/>
      </c>
      <c r="D29" s="53" t="str">
        <f>IF( B29&lt;&gt;"", VLOOKUP(B29,'HD-produkten'!$A$3:$F$113, 2, FALSE), "")</f>
        <v/>
      </c>
      <c r="E29" s="109">
        <v>0</v>
      </c>
      <c r="F29" s="63" t="str">
        <f>IF( B29&lt;&gt;"", VLOOKUP(B29,'HD-produkten'!$A$3:$F$113, 6, FALSE), "")</f>
        <v/>
      </c>
      <c r="G29" s="53" t="str">
        <f>IF( B29&lt;&gt;"", VLOOKUP(B29,'HD-produkten'!$A$3:$F$113, 3, FALSE), "")</f>
        <v/>
      </c>
      <c r="H29" s="62" t="str">
        <f>IF(B29&lt;&gt;"",E29*F29, IF(B28&lt;&gt;"", SUM(H$13:H28), ""))</f>
        <v/>
      </c>
    </row>
    <row r="30" spans="2:8" x14ac:dyDescent="0.3">
      <c r="B30" s="53" t="str">
        <f t="array" ref="B30">IFERROR(INDEX( 'HD-produkten'!$A$3:$A$48, SMALL( IF(0 &lt; 'HD-produkten'!$F$3:$F$48, ROW('HD-produkten'!$F$3:$F$48)-2, ""), ROW(A18))), "")</f>
        <v/>
      </c>
      <c r="C30" s="97" t="str">
        <f>IF( B30&lt;&gt;"", VLOOKUP(B30,'HD-produkten'!$A$3:$F$113, 5, FALSE), "")</f>
        <v/>
      </c>
      <c r="D30" s="53" t="str">
        <f>IF( B30&lt;&gt;"", VLOOKUP(B30,'HD-produkten'!$A$3:$F$113, 2, FALSE), "")</f>
        <v/>
      </c>
      <c r="E30" s="109">
        <v>0</v>
      </c>
      <c r="F30" s="63" t="str">
        <f>IF( B30&lt;&gt;"", VLOOKUP(B30,'HD-produkten'!$A$3:$F$113, 6, FALSE), "")</f>
        <v/>
      </c>
      <c r="G30" s="53" t="str">
        <f>IF( B30&lt;&gt;"", VLOOKUP(B30,'HD-produkten'!$A$3:$F$113, 3, FALSE), "")</f>
        <v/>
      </c>
      <c r="H30" s="62" t="str">
        <f>IF(B30&lt;&gt;"",E30*F30, IF(B29&lt;&gt;"", SUM(H$13:H29), ""))</f>
        <v/>
      </c>
    </row>
    <row r="31" spans="2:8" x14ac:dyDescent="0.3">
      <c r="B31" s="53" t="str">
        <f t="array" ref="B31">IFERROR(INDEX( 'HD-produkten'!$A$3:$A$48, SMALL( IF(0 &lt; 'HD-produkten'!$F$3:$F$48, ROW('HD-produkten'!$F$3:$F$48)-2, ""), ROW(A19))), "")</f>
        <v/>
      </c>
      <c r="C31" s="97" t="str">
        <f>IF( B31&lt;&gt;"", VLOOKUP(B31,'HD-produkten'!$A$3:$F$113, 5, FALSE), "")</f>
        <v/>
      </c>
      <c r="D31" s="53" t="str">
        <f>IF( B31&lt;&gt;"", VLOOKUP(B31,'HD-produkten'!$A$3:$F$113, 2, FALSE), "")</f>
        <v/>
      </c>
      <c r="E31" s="109">
        <v>0</v>
      </c>
      <c r="F31" s="63" t="str">
        <f>IF( B31&lt;&gt;"", VLOOKUP(B31,'HD-produkten'!$A$3:$F$113, 6, FALSE), "")</f>
        <v/>
      </c>
      <c r="G31" s="53" t="str">
        <f>IF( B31&lt;&gt;"", VLOOKUP(B31,'HD-produkten'!$A$3:$F$113, 3, FALSE), "")</f>
        <v/>
      </c>
      <c r="H31" s="62" t="str">
        <f>IF(B31&lt;&gt;"",E31*F31, IF(B30&lt;&gt;"", SUM(H$13:H30), ""))</f>
        <v/>
      </c>
    </row>
    <row r="32" spans="2:8" x14ac:dyDescent="0.3">
      <c r="B32" s="53" t="str">
        <f t="array" ref="B32">IFERROR(INDEX( 'HD-produkten'!$A$3:$A$48, SMALL( IF(0 &lt; 'HD-produkten'!$F$3:$F$48, ROW('HD-produkten'!$F$3:$F$48)-2, ""), ROW(A20))), "")</f>
        <v/>
      </c>
      <c r="C32" s="97" t="str">
        <f>IF( B32&lt;&gt;"", VLOOKUP(B32,'HD-produkten'!$A$3:$F$113, 5, FALSE), "")</f>
        <v/>
      </c>
      <c r="D32" s="53" t="str">
        <f>IF( B32&lt;&gt;"", VLOOKUP(B32,'HD-produkten'!$A$3:$F$113, 2, FALSE), "")</f>
        <v/>
      </c>
      <c r="E32" s="109">
        <v>0</v>
      </c>
      <c r="F32" s="63" t="str">
        <f>IF( B32&lt;&gt;"", VLOOKUP(B32,'HD-produkten'!$A$3:$F$113, 6, FALSE), "")</f>
        <v/>
      </c>
      <c r="G32" s="53" t="str">
        <f>IF( B32&lt;&gt;"", VLOOKUP(B32,'HD-produkten'!$A$3:$F$113, 3, FALSE), "")</f>
        <v/>
      </c>
      <c r="H32" s="62" t="str">
        <f>IF(B32&lt;&gt;"",E32*F32, IF(B31&lt;&gt;"", SUM(H$13:H31), ""))</f>
        <v/>
      </c>
    </row>
    <row r="33" spans="2:8" x14ac:dyDescent="0.3">
      <c r="B33" s="53" t="str">
        <f t="array" ref="B33">IFERROR(INDEX( 'HD-produkten'!$A$3:$A$48, SMALL( IF(0 &lt; 'HD-produkten'!$F$3:$F$48, ROW('HD-produkten'!$F$3:$F$48)-2, ""), ROW(A21))), "")</f>
        <v/>
      </c>
      <c r="C33" s="97" t="str">
        <f>IF( B33&lt;&gt;"", VLOOKUP(B33,'HD-produkten'!$A$3:$F$113, 5, FALSE), "")</f>
        <v/>
      </c>
      <c r="D33" s="53" t="str">
        <f>IF( B33&lt;&gt;"", VLOOKUP(B33,'HD-produkten'!$A$3:$F$113, 2, FALSE), "")</f>
        <v/>
      </c>
      <c r="E33" s="109">
        <v>0</v>
      </c>
      <c r="F33" s="63" t="str">
        <f>IF( B33&lt;&gt;"", VLOOKUP(B33,'HD-produkten'!$A$3:$F$113, 6, FALSE), "")</f>
        <v/>
      </c>
      <c r="G33" s="53" t="str">
        <f>IF( B33&lt;&gt;"", VLOOKUP(B33,'HD-produkten'!$A$3:$F$113, 3, FALSE), "")</f>
        <v/>
      </c>
      <c r="H33" s="62" t="str">
        <f>IF(B33&lt;&gt;"",E33*F33, IF(B32&lt;&gt;"", SUM(H$13:H32), ""))</f>
        <v/>
      </c>
    </row>
    <row r="34" spans="2:8" x14ac:dyDescent="0.3">
      <c r="B34" s="53" t="str">
        <f t="array" ref="B34">IFERROR(INDEX( 'HD-produkten'!$A$3:$A$48, SMALL( IF(0 &lt; 'HD-produkten'!$F$3:$F$48, ROW('HD-produkten'!$F$3:$F$48)-2, ""), ROW(A22))), "")</f>
        <v/>
      </c>
      <c r="C34" s="97" t="str">
        <f>IF( B34&lt;&gt;"", VLOOKUP(B34,'HD-produkten'!$A$3:$F$113, 5, FALSE), "")</f>
        <v/>
      </c>
      <c r="D34" s="53" t="str">
        <f>IF( B34&lt;&gt;"", VLOOKUP(B34,'HD-produkten'!$A$3:$F$113, 2, FALSE), "")</f>
        <v/>
      </c>
      <c r="E34" s="109">
        <v>0</v>
      </c>
      <c r="F34" s="63" t="str">
        <f>IF( B34&lt;&gt;"", VLOOKUP(B34,'HD-produkten'!$A$3:$F$113, 6, FALSE), "")</f>
        <v/>
      </c>
      <c r="G34" s="53" t="str">
        <f>IF( B34&lt;&gt;"", VLOOKUP(B34,'HD-produkten'!$A$3:$F$113, 3, FALSE), "")</f>
        <v/>
      </c>
      <c r="H34" s="62" t="str">
        <f>IF(B34&lt;&gt;"",E34*F34, IF(B33&lt;&gt;"", SUM(H$13:H33), ""))</f>
        <v/>
      </c>
    </row>
    <row r="35" spans="2:8" x14ac:dyDescent="0.3">
      <c r="B35" s="53" t="str">
        <f t="array" ref="B35">IFERROR(INDEX( 'HD-produkten'!$A$3:$A$48, SMALL( IF(0 &lt; 'HD-produkten'!$F$3:$F$48, ROW('HD-produkten'!$F$3:$F$48)-2, ""), ROW(A23))), "")</f>
        <v/>
      </c>
      <c r="C35" s="97" t="str">
        <f>IF( B35&lt;&gt;"", VLOOKUP(B35,'HD-produkten'!$A$3:$F$113, 5, FALSE), "")</f>
        <v/>
      </c>
      <c r="D35" s="53" t="str">
        <f>IF( B35&lt;&gt;"", VLOOKUP(B35,'HD-produkten'!$A$3:$F$113, 2, FALSE), "")</f>
        <v/>
      </c>
      <c r="E35" s="109">
        <v>0</v>
      </c>
      <c r="F35" s="63" t="str">
        <f>IF( B35&lt;&gt;"", VLOOKUP(B35,'HD-produkten'!$A$3:$F$113, 6, FALSE), "")</f>
        <v/>
      </c>
      <c r="G35" s="53" t="str">
        <f>IF( B35&lt;&gt;"", VLOOKUP(B35,'HD-produkten'!$A$3:$F$113, 3, FALSE), "")</f>
        <v/>
      </c>
      <c r="H35" s="62" t="str">
        <f>IF(B35&lt;&gt;"",E35*F35, IF(B34&lt;&gt;"", SUM(H$13:H34), ""))</f>
        <v/>
      </c>
    </row>
    <row r="36" spans="2:8" x14ac:dyDescent="0.3">
      <c r="B36" s="53" t="str">
        <f t="array" ref="B36">IFERROR(INDEX( 'HD-produkten'!$A$3:$A$48, SMALL( IF(0 &lt; 'HD-produkten'!$F$3:$F$48, ROW('HD-produkten'!$F$3:$F$48)-2, ""), ROW(A24))), "")</f>
        <v/>
      </c>
      <c r="C36" s="97" t="str">
        <f>IF( B36&lt;&gt;"", VLOOKUP(B36,'HD-produkten'!$A$3:$F$113, 5, FALSE), "")</f>
        <v/>
      </c>
      <c r="D36" s="53" t="str">
        <f>IF( B36&lt;&gt;"", VLOOKUP(B36,'HD-produkten'!$A$3:$F$113, 2, FALSE), "")</f>
        <v/>
      </c>
      <c r="E36" s="109">
        <v>0</v>
      </c>
      <c r="F36" s="63" t="str">
        <f>IF( B36&lt;&gt;"", VLOOKUP(B36,'HD-produkten'!$A$3:$F$113, 6, FALSE), "")</f>
        <v/>
      </c>
      <c r="G36" s="53" t="str">
        <f>IF( B36&lt;&gt;"", VLOOKUP(B36,'HD-produkten'!$A$3:$F$113, 3, FALSE), "")</f>
        <v/>
      </c>
      <c r="H36" s="62" t="str">
        <f>IF(B36&lt;&gt;"",E36*F36, IF(B35&lt;&gt;"", SUM(H$13:H35), ""))</f>
        <v/>
      </c>
    </row>
    <row r="37" spans="2:8" x14ac:dyDescent="0.3">
      <c r="B37" s="53" t="str">
        <f t="array" ref="B37">IFERROR(INDEX( 'HD-produkten'!$A$3:$A$48, SMALL( IF(0 &lt; 'HD-produkten'!$F$3:$F$48, ROW('HD-produkten'!$F$3:$F$48)-2, ""), ROW(A25))), "")</f>
        <v/>
      </c>
      <c r="C37" s="97" t="str">
        <f>IF( B37&lt;&gt;"", VLOOKUP(B37,'HD-produkten'!$A$3:$F$113, 5, FALSE), "")</f>
        <v/>
      </c>
      <c r="D37" s="53" t="str">
        <f>IF( B37&lt;&gt;"", VLOOKUP(B37,'HD-produkten'!$A$3:$F$113, 2, FALSE), "")</f>
        <v/>
      </c>
      <c r="E37" s="109">
        <v>0</v>
      </c>
      <c r="F37" s="63" t="str">
        <f>IF( B37&lt;&gt;"", VLOOKUP(B37,'HD-produkten'!$A$3:$F$113, 6, FALSE), "")</f>
        <v/>
      </c>
      <c r="G37" s="53" t="str">
        <f>IF( B37&lt;&gt;"", VLOOKUP(B37,'HD-produkten'!$A$3:$F$113, 3, FALSE), "")</f>
        <v/>
      </c>
      <c r="H37" s="62" t="str">
        <f>IF(B37&lt;&gt;"",E37*F37, IF(B36&lt;&gt;"", SUM(H$13:H36), ""))</f>
        <v/>
      </c>
    </row>
    <row r="38" spans="2:8" x14ac:dyDescent="0.3">
      <c r="B38" s="53" t="str">
        <f t="array" ref="B38">IFERROR(INDEX( 'HD-produkten'!$A$3:$A$48, SMALL( IF(0 &lt; 'HD-produkten'!$F$3:$F$48, ROW('HD-produkten'!$F$3:$F$48)-2, ""), ROW(A26))), "")</f>
        <v/>
      </c>
      <c r="C38" s="97" t="str">
        <f>IF( B38&lt;&gt;"", VLOOKUP(B38,'HD-produkten'!$A$3:$F$113, 5, FALSE), "")</f>
        <v/>
      </c>
      <c r="D38" s="53" t="str">
        <f>IF( B38&lt;&gt;"", VLOOKUP(B38,'HD-produkten'!$A$3:$F$113, 2, FALSE), "")</f>
        <v/>
      </c>
      <c r="E38" s="109">
        <v>0</v>
      </c>
      <c r="F38" s="63" t="str">
        <f>IF( B38&lt;&gt;"", VLOOKUP(B38,'HD-produkten'!$A$3:$F$113, 6, FALSE), "")</f>
        <v/>
      </c>
      <c r="G38" s="53" t="str">
        <f>IF( B38&lt;&gt;"", VLOOKUP(B38,'HD-produkten'!$A$3:$F$113, 3, FALSE), "")</f>
        <v/>
      </c>
      <c r="H38" s="62" t="str">
        <f>IF(B38&lt;&gt;"",E38*F38, IF(B37&lt;&gt;"", SUM(H$13:H37), ""))</f>
        <v/>
      </c>
    </row>
    <row r="39" spans="2:8" x14ac:dyDescent="0.3">
      <c r="B39" s="53" t="str">
        <f t="array" ref="B39">IFERROR(INDEX( 'HD-produkten'!$A$3:$A$48, SMALL( IF(0 &lt; 'HD-produkten'!$F$3:$F$48, ROW('HD-produkten'!$F$3:$F$48)-2, ""), ROW(A27))), "")</f>
        <v/>
      </c>
      <c r="C39" s="97" t="str">
        <f>IF( B39&lt;&gt;"", VLOOKUP(B39,'HD-produkten'!$A$3:$F$113, 5, FALSE), "")</f>
        <v/>
      </c>
      <c r="D39" s="53" t="str">
        <f>IF( B39&lt;&gt;"", VLOOKUP(B39,'HD-produkten'!$A$3:$F$113, 2, FALSE), "")</f>
        <v/>
      </c>
      <c r="E39" s="109">
        <v>0</v>
      </c>
      <c r="F39" s="63" t="str">
        <f>IF( B39&lt;&gt;"", VLOOKUP(B39,'HD-produkten'!$A$3:$F$113, 6, FALSE), "")</f>
        <v/>
      </c>
      <c r="G39" s="53" t="str">
        <f>IF( B39&lt;&gt;"", VLOOKUP(B39,'HD-produkten'!$A$3:$F$113, 3, FALSE), "")</f>
        <v/>
      </c>
      <c r="H39" s="62" t="str">
        <f>IF(B39&lt;&gt;"",E39*F39, IF(B38&lt;&gt;"", SUM(H$13:H38), ""))</f>
        <v/>
      </c>
    </row>
    <row r="40" spans="2:8" x14ac:dyDescent="0.3">
      <c r="B40" s="53" t="str">
        <f t="array" ref="B40">IFERROR(INDEX( 'HD-produkten'!$A$3:$A$48, SMALL( IF(0 &lt; 'HD-produkten'!$F$3:$F$48, ROW('HD-produkten'!$F$3:$F$48)-2, ""), ROW(A28))), "")</f>
        <v/>
      </c>
      <c r="C40" s="97" t="str">
        <f>IF( B40&lt;&gt;"", VLOOKUP(B40,'HD-produkten'!$A$3:$F$113, 5, FALSE), "")</f>
        <v/>
      </c>
      <c r="D40" s="53" t="str">
        <f>IF( B40&lt;&gt;"", VLOOKUP(B40,'HD-produkten'!$A$3:$F$113, 2, FALSE), "")</f>
        <v/>
      </c>
      <c r="E40" s="109">
        <v>0</v>
      </c>
      <c r="F40" s="63" t="str">
        <f>IF( B40&lt;&gt;"", VLOOKUP(B40,'HD-produkten'!$A$3:$F$113, 6, FALSE), "")</f>
        <v/>
      </c>
      <c r="G40" s="53" t="str">
        <f>IF( B40&lt;&gt;"", VLOOKUP(B40,'HD-produkten'!$A$3:$F$113, 3, FALSE), "")</f>
        <v/>
      </c>
      <c r="H40" s="62" t="str">
        <f>IF(B40&lt;&gt;"",E40*F40, IF(B39&lt;&gt;"", SUM(H$13:H39), ""))</f>
        <v/>
      </c>
    </row>
    <row r="41" spans="2:8" x14ac:dyDescent="0.3">
      <c r="B41" s="53" t="str">
        <f t="array" ref="B41">IFERROR(INDEX( 'HD-produkten'!$A$3:$A$48, SMALL( IF(0 &lt; 'HD-produkten'!$F$3:$F$48, ROW('HD-produkten'!$F$3:$F$48)-2, ""), ROW(A29))), "")</f>
        <v/>
      </c>
      <c r="C41" s="97" t="str">
        <f>IF( B41&lt;&gt;"", VLOOKUP(B41,'HD-produkten'!$A$3:$F$113, 5, FALSE), "")</f>
        <v/>
      </c>
      <c r="D41" s="53" t="str">
        <f>IF( B41&lt;&gt;"", VLOOKUP(B41,'HD-produkten'!$A$3:$F$113, 2, FALSE), "")</f>
        <v/>
      </c>
      <c r="E41" s="109">
        <v>0</v>
      </c>
      <c r="F41" s="63" t="str">
        <f>IF( B41&lt;&gt;"", VLOOKUP(B41,'HD-produkten'!$A$3:$F$113, 6, FALSE), "")</f>
        <v/>
      </c>
      <c r="G41" s="53" t="str">
        <f>IF( B41&lt;&gt;"", VLOOKUP(B41,'HD-produkten'!$A$3:$F$113, 3, FALSE), "")</f>
        <v/>
      </c>
      <c r="H41" s="62" t="str">
        <f>IF(B41&lt;&gt;"",E41*F41, IF(B40&lt;&gt;"", SUM(H$13:H40), ""))</f>
        <v/>
      </c>
    </row>
    <row r="42" spans="2:8" x14ac:dyDescent="0.3">
      <c r="B42" s="53" t="str">
        <f t="array" ref="B42">IFERROR(INDEX( 'HD-produkten'!$A$3:$A$48, SMALL( IF(0 &lt; 'HD-produkten'!$F$3:$F$48, ROW('HD-produkten'!$F$3:$F$48)-2, ""), ROW(A30))), "")</f>
        <v/>
      </c>
      <c r="C42" s="97" t="str">
        <f>IF( B42&lt;&gt;"", VLOOKUP(B42,'HD-produkten'!$A$3:$F$113, 5, FALSE), "")</f>
        <v/>
      </c>
      <c r="D42" s="53" t="str">
        <f>IF( B42&lt;&gt;"", VLOOKUP(B42,'HD-produkten'!$A$3:$F$113, 2, FALSE), "")</f>
        <v/>
      </c>
      <c r="E42" s="109">
        <v>0</v>
      </c>
      <c r="F42" s="63" t="str">
        <f>IF( B42&lt;&gt;"", VLOOKUP(B42,'HD-produkten'!$A$3:$F$113, 6, FALSE), "")</f>
        <v/>
      </c>
      <c r="G42" s="53" t="str">
        <f>IF( B42&lt;&gt;"", VLOOKUP(B42,'HD-produkten'!$A$3:$F$113, 3, FALSE), "")</f>
        <v/>
      </c>
      <c r="H42" s="62" t="str">
        <f>IF(B42&lt;&gt;"",E42*F42, IF(B41&lt;&gt;"", SUM(H$13:H41), ""))</f>
        <v/>
      </c>
    </row>
    <row r="43" spans="2:8" x14ac:dyDescent="0.3">
      <c r="B43" s="53" t="str">
        <f t="array" ref="B43">IFERROR(INDEX( 'HD-produkten'!$A$3:$A$48, SMALL( IF(0 &lt; 'HD-produkten'!$F$3:$F$48, ROW('HD-produkten'!$F$3:$F$48)-2, ""), ROW(A31))), "")</f>
        <v/>
      </c>
      <c r="C43" s="97" t="str">
        <f>IF( B43&lt;&gt;"", VLOOKUP(B43,'HD-produkten'!$A$3:$F$113, 5, FALSE), "")</f>
        <v/>
      </c>
      <c r="D43" s="53" t="str">
        <f>IF( B43&lt;&gt;"", VLOOKUP(B43,'HD-produkten'!$A$3:$F$113, 2, FALSE), "")</f>
        <v/>
      </c>
      <c r="E43" s="109">
        <v>0</v>
      </c>
      <c r="F43" s="63" t="str">
        <f>IF( B43&lt;&gt;"", VLOOKUP(B43,'HD-produkten'!$A$3:$F$113, 6, FALSE), "")</f>
        <v/>
      </c>
      <c r="G43" s="53" t="str">
        <f>IF( B43&lt;&gt;"", VLOOKUP(B43,'HD-produkten'!$A$3:$F$113, 3, FALSE), "")</f>
        <v/>
      </c>
      <c r="H43" s="62" t="str">
        <f>IF(B43&lt;&gt;"",E43*F43, IF(B42&lt;&gt;"", SUM(H$13:H42), ""))</f>
        <v/>
      </c>
    </row>
    <row r="44" spans="2:8" x14ac:dyDescent="0.3"/>
    <row r="45" spans="2:8" x14ac:dyDescent="0.3"/>
    <row r="46" spans="2:8" x14ac:dyDescent="0.3"/>
    <row r="47" spans="2:8" x14ac:dyDescent="0.3"/>
    <row r="48" spans="2:8" x14ac:dyDescent="0.3"/>
    <row r="49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</sheetData>
  <sheetProtection algorithmName="SHA-512" hashValue="chENnRrrUIMzMvfxE/ELu8kSuSmWLw9BDN7k43g4ZD+oGvIF4s9lP5uHmmLPbDPtMZOBOEC/KthLEklwyF0yuA==" saltValue="G79I2FbFh+SbD+9HbPuSsA==" spinCount="100000" sheet="1" objects="1" scenarios="1"/>
  <mergeCells count="1">
    <mergeCell ref="F12:G12"/>
  </mergeCells>
  <conditionalFormatting sqref="H13:H43 B13:D43">
    <cfRule type="expression" dxfId="18" priority="11">
      <formula>$B13&lt;&gt;""</formula>
    </cfRule>
  </conditionalFormatting>
  <conditionalFormatting sqref="F13:G43">
    <cfRule type="expression" dxfId="17" priority="10">
      <formula>$B13&lt;&gt;""</formula>
    </cfRule>
  </conditionalFormatting>
  <conditionalFormatting sqref="H14:H43">
    <cfRule type="expression" dxfId="16" priority="8">
      <formula>AND($B14="",$B13&lt;&gt;"")</formula>
    </cfRule>
  </conditionalFormatting>
  <conditionalFormatting sqref="E13:E43">
    <cfRule type="expression" dxfId="15" priority="1">
      <formula>AND($B13&lt;&gt;"",OR($E13="", $E13=0))</formula>
    </cfRule>
    <cfRule type="expression" dxfId="14" priority="2">
      <formula>$B13=""</formula>
    </cfRule>
    <cfRule type="expression" dxfId="13" priority="4">
      <formula>$B13&lt;&gt;""</formula>
    </cfRule>
  </conditionalFormatting>
  <dataValidations count="1">
    <dataValidation type="decimal" operator="greaterThanOrEqual" allowBlank="1" showInputMessage="1" showErrorMessage="1" sqref="E13:E43">
      <formula1>0</formula1>
    </dataValidation>
  </dataValidations>
  <pageMargins left="0.19685039370078741" right="0.19685039370078741" top="0.23622047244094491" bottom="0.23622047244094491" header="0" footer="0"/>
  <pageSetup paperSize="8" orientation="portrait" r:id="rId1"/>
  <headerFooter>
    <oddFooter>&amp;Caaaaa</oddFooter>
  </headerFooter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95"/>
  <sheetViews>
    <sheetView showGridLines="0" topLeftCell="A19" zoomScaleNormal="100" zoomScaleSheetLayoutView="115" workbookViewId="0">
      <selection activeCell="N43" sqref="N43"/>
    </sheetView>
  </sheetViews>
  <sheetFormatPr baseColWidth="10" defaultColWidth="0" defaultRowHeight="12" customHeight="1" zeroHeight="1" x14ac:dyDescent="0.2"/>
  <cols>
    <col min="1" max="1" width="3.5546875" style="17" customWidth="1"/>
    <col min="2" max="2" width="7.6640625" style="17" customWidth="1"/>
    <col min="3" max="3" width="7.88671875" style="17" customWidth="1"/>
    <col min="4" max="4" width="26.5546875" style="17" customWidth="1"/>
    <col min="5" max="6" width="6.44140625" style="17" customWidth="1"/>
    <col min="7" max="7" width="5.33203125" style="17" bestFit="1" customWidth="1"/>
    <col min="8" max="8" width="5.33203125" style="17" customWidth="1"/>
    <col min="9" max="10" width="6.44140625" style="17" customWidth="1"/>
    <col min="11" max="11" width="7" style="17" customWidth="1"/>
    <col min="12" max="12" width="9" style="17" customWidth="1"/>
    <col min="13" max="13" width="9.44140625" style="17" customWidth="1"/>
    <col min="14" max="14" width="32.5546875" style="17" customWidth="1"/>
    <col min="15" max="15" width="3.5546875" style="17" customWidth="1"/>
    <col min="16" max="16384" width="9.109375" style="17" hidden="1"/>
  </cols>
  <sheetData>
    <row r="1" spans="1:15" s="16" customFormat="1" ht="72.75" customHeight="1" x14ac:dyDescent="0.4">
      <c r="D1" s="15" t="s">
        <v>51</v>
      </c>
      <c r="E1" s="15"/>
    </row>
    <row r="2" spans="1:15" s="16" customFormat="1" ht="15.75" customHeight="1" x14ac:dyDescent="0.2">
      <c r="E2" s="33" t="s">
        <v>1</v>
      </c>
      <c r="F2" s="33" t="s">
        <v>1</v>
      </c>
      <c r="G2" s="33" t="s">
        <v>1</v>
      </c>
      <c r="H2" s="33" t="s">
        <v>1</v>
      </c>
      <c r="I2" s="33" t="s">
        <v>1</v>
      </c>
      <c r="J2" s="33" t="s">
        <v>1</v>
      </c>
      <c r="K2" s="33" t="s">
        <v>1</v>
      </c>
      <c r="L2" s="33" t="s">
        <v>1</v>
      </c>
      <c r="M2" s="33" t="s">
        <v>1</v>
      </c>
      <c r="N2" s="33" t="s">
        <v>1</v>
      </c>
      <c r="O2" s="33" t="s">
        <v>1</v>
      </c>
    </row>
    <row r="3" spans="1:15" s="20" customFormat="1" ht="9.75" customHeight="1" x14ac:dyDescent="0.2"/>
    <row r="4" spans="1:15" ht="7.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17.399999999999999" x14ac:dyDescent="0.3">
      <c r="A5" s="18"/>
      <c r="B5" s="10" t="s">
        <v>52</v>
      </c>
      <c r="C5" s="18"/>
      <c r="D5" s="18"/>
      <c r="E5" s="18"/>
      <c r="F5" s="18"/>
      <c r="G5" s="18"/>
      <c r="H5" s="27" t="s">
        <v>53</v>
      </c>
      <c r="I5" s="18"/>
      <c r="J5" s="18"/>
      <c r="K5" s="18"/>
      <c r="L5" s="18"/>
      <c r="M5" s="18"/>
      <c r="N5" s="18"/>
      <c r="O5" s="18"/>
    </row>
    <row r="6" spans="1:15" ht="5.25" customHeight="1" x14ac:dyDescent="0.2">
      <c r="A6" s="18"/>
      <c r="B6" s="18"/>
      <c r="C6" s="18"/>
      <c r="D6" s="18"/>
      <c r="E6" s="18"/>
      <c r="F6" s="18"/>
      <c r="G6" s="18"/>
      <c r="H6" s="22"/>
      <c r="I6" s="22"/>
      <c r="J6" s="22"/>
      <c r="K6" s="22"/>
      <c r="L6" s="18"/>
      <c r="M6" s="18"/>
      <c r="N6" s="18"/>
      <c r="O6" s="18"/>
    </row>
    <row r="7" spans="1:15" x14ac:dyDescent="0.25">
      <c r="A7" s="18"/>
      <c r="B7" s="19" t="s">
        <v>54</v>
      </c>
      <c r="C7" s="18"/>
      <c r="D7" s="18"/>
      <c r="E7" s="18"/>
      <c r="F7" s="18"/>
      <c r="G7" s="21"/>
      <c r="H7" s="149"/>
      <c r="I7" s="150"/>
      <c r="J7" s="150"/>
      <c r="K7" s="151"/>
      <c r="L7" s="23"/>
      <c r="M7" s="18"/>
      <c r="N7" s="18"/>
      <c r="O7" s="18"/>
    </row>
    <row r="8" spans="1:15" ht="3" customHeight="1" x14ac:dyDescent="0.25">
      <c r="A8" s="18"/>
      <c r="B8" s="19"/>
      <c r="C8" s="18"/>
      <c r="D8" s="18"/>
      <c r="E8" s="18"/>
      <c r="F8" s="18"/>
      <c r="G8" s="18"/>
      <c r="H8" s="75"/>
      <c r="I8" s="75"/>
      <c r="J8" s="75"/>
      <c r="K8" s="75"/>
      <c r="L8" s="24"/>
      <c r="M8" s="18"/>
      <c r="N8" s="18"/>
      <c r="O8" s="18"/>
    </row>
    <row r="9" spans="1:15" x14ac:dyDescent="0.25">
      <c r="A9" s="18"/>
      <c r="B9" s="19" t="s">
        <v>55</v>
      </c>
      <c r="C9" s="18"/>
      <c r="D9" s="18"/>
      <c r="E9" s="18"/>
      <c r="F9" s="18"/>
      <c r="G9" s="18"/>
      <c r="H9" s="152"/>
      <c r="I9" s="153"/>
      <c r="J9" s="153"/>
      <c r="K9" s="154"/>
      <c r="L9" s="23"/>
      <c r="M9" s="18"/>
      <c r="N9" s="18"/>
      <c r="O9" s="18"/>
    </row>
    <row r="10" spans="1:15" ht="3" customHeight="1" x14ac:dyDescent="0.25">
      <c r="A10" s="18"/>
      <c r="B10" s="19"/>
      <c r="C10" s="18"/>
      <c r="D10" s="18"/>
      <c r="E10" s="18"/>
      <c r="F10" s="18"/>
      <c r="G10" s="18"/>
      <c r="H10" s="76"/>
      <c r="I10" s="76"/>
      <c r="J10" s="76"/>
      <c r="K10" s="76"/>
      <c r="L10" s="24"/>
      <c r="M10" s="18"/>
      <c r="N10" s="18"/>
      <c r="O10" s="18"/>
    </row>
    <row r="11" spans="1:15" x14ac:dyDescent="0.25">
      <c r="A11" s="18"/>
      <c r="B11" s="19" t="s">
        <v>56</v>
      </c>
      <c r="C11" s="18"/>
      <c r="D11" s="18"/>
      <c r="E11" s="18"/>
      <c r="F11" s="18"/>
      <c r="G11" s="18"/>
      <c r="H11" s="152"/>
      <c r="I11" s="153"/>
      <c r="J11" s="153"/>
      <c r="K11" s="154"/>
      <c r="L11" s="23"/>
      <c r="M11" s="18"/>
      <c r="N11" s="18"/>
      <c r="O11" s="18"/>
    </row>
    <row r="12" spans="1:15" ht="3" customHeight="1" x14ac:dyDescent="0.25">
      <c r="A12" s="18"/>
      <c r="B12" s="19"/>
      <c r="C12" s="18"/>
      <c r="D12" s="18"/>
      <c r="E12" s="18"/>
      <c r="F12" s="18"/>
      <c r="G12" s="18"/>
      <c r="H12" s="77"/>
      <c r="I12" s="76"/>
      <c r="J12" s="76"/>
      <c r="K12" s="76"/>
      <c r="L12" s="24"/>
      <c r="M12" s="18"/>
      <c r="N12" s="18"/>
      <c r="O12" s="18"/>
    </row>
    <row r="13" spans="1:15" x14ac:dyDescent="0.25">
      <c r="A13" s="18"/>
      <c r="B13" s="19" t="s">
        <v>57</v>
      </c>
      <c r="C13" s="18"/>
      <c r="D13" s="18"/>
      <c r="E13" s="18"/>
      <c r="F13" s="18"/>
      <c r="G13" s="21"/>
      <c r="H13" s="152"/>
      <c r="I13" s="153"/>
      <c r="J13" s="153"/>
      <c r="K13" s="154"/>
      <c r="L13" s="23"/>
      <c r="M13" s="18"/>
      <c r="N13" s="18"/>
      <c r="O13" s="18"/>
    </row>
    <row r="14" spans="1:15" ht="3" customHeight="1" x14ac:dyDescent="0.25">
      <c r="A14" s="18"/>
      <c r="B14" s="19"/>
      <c r="C14" s="18"/>
      <c r="D14" s="18"/>
      <c r="E14" s="18"/>
      <c r="F14" s="18"/>
      <c r="G14" s="18"/>
      <c r="H14" s="76"/>
      <c r="I14" s="76"/>
      <c r="J14" s="76"/>
      <c r="K14" s="76"/>
      <c r="L14" s="24"/>
      <c r="M14" s="18"/>
      <c r="N14" s="18"/>
      <c r="O14" s="18"/>
    </row>
    <row r="15" spans="1:15" x14ac:dyDescent="0.25">
      <c r="A15" s="18"/>
      <c r="B15" s="19" t="s">
        <v>58</v>
      </c>
      <c r="C15" s="18"/>
      <c r="D15" s="18"/>
      <c r="E15" s="18"/>
      <c r="F15" s="18"/>
      <c r="G15" s="18"/>
      <c r="H15" s="152"/>
      <c r="I15" s="153"/>
      <c r="J15" s="153"/>
      <c r="K15" s="154"/>
      <c r="L15" s="23"/>
      <c r="M15" s="18"/>
      <c r="N15" s="18"/>
      <c r="O15" s="18"/>
    </row>
    <row r="16" spans="1:15" ht="7.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8" ht="12.75" customHeight="1" x14ac:dyDescent="0.2">
      <c r="A17" s="2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20"/>
      <c r="O17" s="20"/>
      <c r="P17" s="20"/>
    </row>
    <row r="18" spans="1:18" ht="152.25" customHeight="1" x14ac:dyDescent="0.2">
      <c r="B18" s="32" t="s">
        <v>16</v>
      </c>
      <c r="C18" s="34" t="s">
        <v>59</v>
      </c>
      <c r="D18" s="35" t="s">
        <v>60</v>
      </c>
      <c r="E18" s="32" t="s">
        <v>61</v>
      </c>
      <c r="F18" s="35" t="s">
        <v>62</v>
      </c>
      <c r="G18" s="32" t="s">
        <v>63</v>
      </c>
      <c r="H18" s="35" t="s">
        <v>64</v>
      </c>
      <c r="I18" s="32" t="s">
        <v>65</v>
      </c>
      <c r="J18" s="35" t="s">
        <v>66</v>
      </c>
      <c r="K18" s="32" t="s">
        <v>67</v>
      </c>
      <c r="L18" s="32" t="s">
        <v>68</v>
      </c>
      <c r="M18" s="32" t="s">
        <v>69</v>
      </c>
      <c r="N18" s="35" t="s">
        <v>49</v>
      </c>
      <c r="O18" s="30"/>
    </row>
    <row r="19" spans="1:18" s="25" customFormat="1" ht="13.65" customHeight="1" x14ac:dyDescent="0.2">
      <c r="B19" s="145" t="s">
        <v>70</v>
      </c>
      <c r="C19" s="38"/>
      <c r="D19" s="39"/>
      <c r="E19" s="83" t="str">
        <f>IF( ISTEXT(D19), IF(D19 = "Kumulus® WG", 7, IFERROR(IF(VLOOKUP(D19,'HD-produkten'!$A$3:$E$64, 4, FALSE) &gt; 0, VLOOKUP(D19,'HD-produkten'!$A$3:$E$64, 4, FALSE), ""), "")), "")</f>
        <v/>
      </c>
      <c r="F19" s="40"/>
      <c r="G19" s="84" t="str">
        <f>IF( ISTEXT(D19),  IFERROR(IF(VLOOKUP(D19,'HD-produkten'!$A$3:$E$16, 3, FALSE) &gt; 0, VLOOKUP(D19,'HD-produkten'!$A$3:$E$64, 3, FALSE), ""), ""), "")</f>
        <v/>
      </c>
      <c r="H19" s="40"/>
      <c r="I19" s="84" t="str">
        <f t="shared" ref="I19:I25" si="0">IF(AND(ISNUMBER(H19),ISNUMBER($H$13),ISNUMBER($H$15), ISTEXT(D19), D19 &lt;&gt; "Kumulus® WG"), $H$13*H19/$H$15, "")</f>
        <v/>
      </c>
      <c r="J19" s="40"/>
      <c r="K19" s="85" t="str">
        <f t="shared" ref="K19:K25" si="1">IF(AND(ISNUMBER(M19), D19 &lt;&gt; "Kumulus® WG"), M19*$H$11/$H$13*$H$15/H19, "")</f>
        <v/>
      </c>
      <c r="L19" s="85" t="str">
        <f>IF(ISNUMBER(M19),M19*IF(ISNUMBER(J19),J19,$H$9),"")</f>
        <v/>
      </c>
      <c r="M19" s="85" t="str">
        <f>IF(AND(ISTEXT(D19),OR(ISNUMBER(F19),ISNUMBER(E19)), ISNUMBER($H$9), ISNUMBER($H$13), OR(D19 = "Kumulus® WG", AND(ISNUMBER(H19), ISNUMBER(I19)))), IF(ISNUMBER(F19), F19, E19)*IF(D19 = "Kumulus® WG", 1, I19/$H$13), "")</f>
        <v/>
      </c>
      <c r="N19" s="41" t="s">
        <v>113</v>
      </c>
      <c r="Q19" s="28"/>
      <c r="R19" s="29"/>
    </row>
    <row r="20" spans="1:18" ht="13.65" customHeight="1" x14ac:dyDescent="0.2">
      <c r="B20" s="146"/>
      <c r="C20" s="38"/>
      <c r="D20" s="47"/>
      <c r="E20" s="83" t="str">
        <f>IF( ISTEXT(D20), IF(D20 = "Kumulus® WG", 7, IFERROR(IF(VLOOKUP(D20,'HD-produkten'!$A$3:$E$64, 4, FALSE) &gt; 0, VLOOKUP(D20,'HD-produkten'!$A$3:$E$64, 4, FALSE), ""), "")), "")</f>
        <v/>
      </c>
      <c r="F20" s="40"/>
      <c r="G20" s="84" t="str">
        <f>IF( ISTEXT(D20),  IFERROR(IF(VLOOKUP(D20,'HD-produkten'!$A$3:$E$16, 3, FALSE) &gt; 0, VLOOKUP(D20,'HD-produkten'!$A$3:$E$64, 3, FALSE), ""), ""), "")</f>
        <v/>
      </c>
      <c r="H20" s="40"/>
      <c r="I20" s="84" t="str">
        <f t="shared" si="0"/>
        <v/>
      </c>
      <c r="J20" s="40"/>
      <c r="K20" s="85" t="str">
        <f t="shared" si="1"/>
        <v/>
      </c>
      <c r="L20" s="85" t="str">
        <f t="shared" ref="L20:L83" si="2">IF(ISNUMBER(M20),M20*IF(ISNUMBER(J20),J20,$H$9),"")</f>
        <v/>
      </c>
      <c r="M20" s="85" t="str">
        <f t="shared" ref="M20:M24" si="3">IF(AND(ISTEXT(D20),OR(ISNUMBER(F20),ISNUMBER(E20)), ISNUMBER($H$9), ISNUMBER($H$13), OR(D20 = "Kumulus® WG", AND(ISNUMBER(H20), ISNUMBER(I20)))), IF(ISNUMBER(F20), F20, E20)*IF(D20 = "Kumulus® WG", 1, I20/$H$13), "")</f>
        <v/>
      </c>
      <c r="N20" s="41"/>
      <c r="Q20" s="28"/>
      <c r="R20" s="25"/>
    </row>
    <row r="21" spans="1:18" ht="13.65" customHeight="1" x14ac:dyDescent="0.2">
      <c r="B21" s="146"/>
      <c r="C21" s="38"/>
      <c r="D21" s="39"/>
      <c r="E21" s="83" t="str">
        <f>IF( ISTEXT(D21), IF(D21 = "Kumulus® WG", 7, IFERROR(IF(VLOOKUP(D21,'HD-produkten'!$A$3:$E$64, 4, FALSE) &gt; 0, VLOOKUP(D21,'HD-produkten'!$A$3:$E$64, 4, FALSE), ""), "")), "")</f>
        <v/>
      </c>
      <c r="F21" s="40"/>
      <c r="G21" s="84" t="str">
        <f>IF( ISTEXT(D21),  IFERROR(IF(VLOOKUP(D21,'HD-produkten'!$A$3:$E$16, 3, FALSE) &gt; 0, VLOOKUP(D21,'HD-produkten'!$A$3:$E$64, 3, FALSE), ""), ""), "")</f>
        <v/>
      </c>
      <c r="H21" s="40"/>
      <c r="I21" s="84" t="str">
        <f t="shared" si="0"/>
        <v/>
      </c>
      <c r="J21" s="40"/>
      <c r="K21" s="85" t="str">
        <f t="shared" si="1"/>
        <v/>
      </c>
      <c r="L21" s="85" t="str">
        <f t="shared" si="2"/>
        <v/>
      </c>
      <c r="M21" s="85" t="str">
        <f t="shared" si="3"/>
        <v/>
      </c>
      <c r="N21" s="41"/>
      <c r="Q21" s="28"/>
      <c r="R21" s="25"/>
    </row>
    <row r="22" spans="1:18" ht="13.65" customHeight="1" x14ac:dyDescent="0.2">
      <c r="B22" s="146"/>
      <c r="C22" s="38"/>
      <c r="D22" s="39"/>
      <c r="E22" s="83" t="str">
        <f>IF( ISTEXT(D22), IF(D22 = "Kumulus® WG", 7, IFERROR(IF(VLOOKUP(D22,'HD-produkten'!$A$3:$E$64, 4, FALSE) &gt; 0, VLOOKUP(D22,'HD-produkten'!$A$3:$E$64, 4, FALSE), ""), "")), "")</f>
        <v/>
      </c>
      <c r="F22" s="40"/>
      <c r="G22" s="84" t="str">
        <f>IF( ISTEXT(D22),  IFERROR(IF(VLOOKUP(D22,'HD-produkten'!$A$3:$E$16, 3, FALSE) &gt; 0, VLOOKUP(D22,'HD-produkten'!$A$3:$E$64, 3, FALSE), ""), ""), "")</f>
        <v/>
      </c>
      <c r="H22" s="40"/>
      <c r="I22" s="84" t="str">
        <f t="shared" si="0"/>
        <v/>
      </c>
      <c r="J22" s="40"/>
      <c r="K22" s="85" t="str">
        <f t="shared" si="1"/>
        <v/>
      </c>
      <c r="L22" s="85" t="str">
        <f t="shared" si="2"/>
        <v/>
      </c>
      <c r="M22" s="85" t="str">
        <f t="shared" si="3"/>
        <v/>
      </c>
      <c r="N22" s="41"/>
      <c r="Q22" s="28"/>
      <c r="R22" s="25"/>
    </row>
    <row r="23" spans="1:18" ht="13.65" customHeight="1" x14ac:dyDescent="0.2">
      <c r="B23" s="147"/>
      <c r="C23" s="79"/>
      <c r="D23" s="80"/>
      <c r="E23" s="83" t="str">
        <f>IF( ISTEXT(D23), IF(D23 = "Kumulus® WG", 7, IFERROR(IF(VLOOKUP(D23,'HD-produkten'!$A$3:$E$64, 4, FALSE) &gt; 0, VLOOKUP(D23,'HD-produkten'!$A$3:$E$64, 4, FALSE), ""), "")), "")</f>
        <v/>
      </c>
      <c r="F23" s="40"/>
      <c r="G23" s="84" t="str">
        <f>IF( ISTEXT(D23),  IFERROR(IF(VLOOKUP(D23,'HD-produkten'!$A$3:$E$16, 3, FALSE) &gt; 0, VLOOKUP(D23,'HD-produkten'!$A$3:$E$64, 3, FALSE), ""), ""), "")</f>
        <v/>
      </c>
      <c r="H23" s="40"/>
      <c r="I23" s="84" t="str">
        <f t="shared" si="0"/>
        <v/>
      </c>
      <c r="J23" s="40"/>
      <c r="K23" s="85" t="str">
        <f t="shared" si="1"/>
        <v/>
      </c>
      <c r="L23" s="85" t="str">
        <f t="shared" si="2"/>
        <v/>
      </c>
      <c r="M23" s="85" t="str">
        <f t="shared" si="3"/>
        <v/>
      </c>
      <c r="N23" s="81"/>
      <c r="Q23" s="28"/>
      <c r="R23" s="25"/>
    </row>
    <row r="24" spans="1:18" ht="13.65" customHeight="1" x14ac:dyDescent="0.2">
      <c r="B24" s="147"/>
      <c r="C24" s="79"/>
      <c r="D24" s="80"/>
      <c r="E24" s="83" t="str">
        <f>IF( ISTEXT(D24), IF(D24 = "Kumulus® WG", 7, IFERROR(IF(VLOOKUP(D24,'HD-produkten'!$A$3:$E$64, 4, FALSE) &gt; 0, VLOOKUP(D24,'HD-produkten'!$A$3:$E$64, 4, FALSE), ""), "")), "")</f>
        <v/>
      </c>
      <c r="F24" s="40"/>
      <c r="G24" s="84" t="str">
        <f>IF( ISTEXT(D24),  IFERROR(IF(VLOOKUP(D24,'HD-produkten'!$A$3:$E$16, 3, FALSE) &gt; 0, VLOOKUP(D24,'HD-produkten'!$A$3:$E$64, 3, FALSE), ""), ""), "")</f>
        <v/>
      </c>
      <c r="H24" s="40"/>
      <c r="I24" s="84" t="str">
        <f t="shared" si="0"/>
        <v/>
      </c>
      <c r="J24" s="40"/>
      <c r="K24" s="85" t="str">
        <f t="shared" si="1"/>
        <v/>
      </c>
      <c r="L24" s="85" t="str">
        <f t="shared" si="2"/>
        <v/>
      </c>
      <c r="M24" s="85" t="str">
        <f t="shared" si="3"/>
        <v/>
      </c>
      <c r="N24" s="81"/>
      <c r="Q24" s="28"/>
      <c r="R24" s="25"/>
    </row>
    <row r="25" spans="1:18" ht="13.65" customHeight="1" thickBot="1" x14ac:dyDescent="0.25">
      <c r="B25" s="148"/>
      <c r="C25" s="42"/>
      <c r="D25" s="43"/>
      <c r="E25" s="86" t="str">
        <f>IF( ISTEXT(D25), IF(D25 = "Kumulus® WG", 7, IFERROR(IF(VLOOKUP(D25,'HD-produkten'!$A$3:$E$64, 4, FALSE) &gt; 0, VLOOKUP(D25,'HD-produkten'!$A$3:$E$64, 4, FALSE), ""), "")), "")</f>
        <v/>
      </c>
      <c r="F25" s="44"/>
      <c r="G25" s="87" t="str">
        <f>IF( ISTEXT(D25),  IFERROR(IF(VLOOKUP(D25,'HD-produkten'!$A$3:$E$16, 3, FALSE) &gt; 0, VLOOKUP(D25,'HD-produkten'!$A$3:$E$64, 3, FALSE), ""), ""), "")</f>
        <v/>
      </c>
      <c r="H25" s="44"/>
      <c r="I25" s="87" t="str">
        <f t="shared" si="0"/>
        <v/>
      </c>
      <c r="J25" s="44"/>
      <c r="K25" s="88" t="str">
        <f t="shared" si="1"/>
        <v/>
      </c>
      <c r="L25" s="88" t="str">
        <f t="shared" si="2"/>
        <v/>
      </c>
      <c r="M25" s="88" t="str">
        <f>IF(AND(ISTEXT(D25),OR(ISNUMBER(F25),ISNUMBER(E25)), ISNUMBER($H$9), ISNUMBER($H$13), OR(D25 = "Kumulus® WG", AND(ISNUMBER(H25), ISNUMBER(I25)))), IF(ISNUMBER(F25), F25, E25)*IF(D25 = "Kumulus® WG", 1, I25/$H$13), "")</f>
        <v/>
      </c>
      <c r="N25" s="45"/>
      <c r="Q25" s="28"/>
      <c r="R25" s="25"/>
    </row>
    <row r="26" spans="1:18" ht="13.65" customHeight="1" x14ac:dyDescent="0.2">
      <c r="B26" s="155" t="s">
        <v>72</v>
      </c>
      <c r="C26" s="101"/>
      <c r="D26" s="47"/>
      <c r="E26" s="103" t="str">
        <f>IF( ISTEXT(D26), IFERROR(IF(VLOOKUP(D26,'HD-produkten'!$A$3:$E$64, 4, FALSE) &gt; 0, VLOOKUP(D26,'HD-produkten'!$A$3:$E$64, 4, FALSE), ""), ""), "")</f>
        <v/>
      </c>
      <c r="F26" s="48"/>
      <c r="G26" s="105" t="str">
        <f>IF( ISTEXT(D26),  IFERROR(IF(VLOOKUP(D26,'HD-produkten'!$A$3:$E$16, 3, FALSE) &gt; 0, VLOOKUP(D26,'HD-produkten'!$A$3:$E$64, 3, FALSE), ""), ""), "")</f>
        <v/>
      </c>
      <c r="H26" s="48"/>
      <c r="I26" s="90" t="str">
        <f t="shared" ref="I26:I83" si="4">IF(AND(ISNUMBER(H26),ISNUMBER($H$13),ISNUMBER($H$15), ISTEXT(D26)), $H$13*H26/$H$15, "")</f>
        <v/>
      </c>
      <c r="J26" s="48"/>
      <c r="K26" s="91" t="str">
        <f>IF(ISNUMBER(M26), $H$15/H26 * IF(D26 &lt;&gt; "Kumulus® WG", M26 * $H$11/$H$13, E26), "")</f>
        <v/>
      </c>
      <c r="L26" s="91" t="str">
        <f t="shared" si="2"/>
        <v/>
      </c>
      <c r="M26" s="91" t="str">
        <f>IF(AND( ISTEXT(D26), OR( ISNUMBER(F26), ISNUMBER(E26)), ISNUMBER(H26), ISNUMBER(I26), ISNUMBER($H$9), ISNUMBER($H$13)), IF(D26="Kumulus® WG", 3, IF(ISNUMBER(F26), F26, E26)*I26/$H$13), "")</f>
        <v/>
      </c>
      <c r="N26" s="49"/>
      <c r="Q26" s="28"/>
      <c r="R26" s="25"/>
    </row>
    <row r="27" spans="1:18" ht="13.65" customHeight="1" x14ac:dyDescent="0.2">
      <c r="B27" s="145"/>
      <c r="C27" s="46"/>
      <c r="D27" s="39"/>
      <c r="E27" s="89" t="str">
        <f>IF( ISTEXT(D27), IFERROR(IF(VLOOKUP(D27,'HD-produkten'!$A$3:$E$64, 4, FALSE) &gt; 0, VLOOKUP(D27,'HD-produkten'!$A$3:$E$64, 4, FALSE), ""), ""), "")</f>
        <v/>
      </c>
      <c r="F27" s="40"/>
      <c r="G27" s="84" t="str">
        <f>IF( ISTEXT(D27),  IFERROR(IF(VLOOKUP(D27,'HD-produkten'!$A$3:$E$16, 3, FALSE) &gt; 0, VLOOKUP(D27,'HD-produkten'!$A$3:$E$64, 3, FALSE), ""), ""), "")</f>
        <v/>
      </c>
      <c r="H27" s="40"/>
      <c r="I27" s="84" t="str">
        <f t="shared" si="4"/>
        <v/>
      </c>
      <c r="J27" s="40"/>
      <c r="K27" s="85" t="str">
        <f>IF(ISNUMBER(M27), $H$15/H27 * IF(D27 &lt;&gt; "Kumulus® WG", M27 * $H$11/$H$13, E27), "")</f>
        <v/>
      </c>
      <c r="L27" s="85" t="str">
        <f t="shared" si="2"/>
        <v/>
      </c>
      <c r="M27" s="91" t="str">
        <f>IF(AND( ISTEXT(D27), OR( ISNUMBER(F27), ISNUMBER(E27)), ISNUMBER(H27), ISNUMBER(I27), ISNUMBER($H$9), ISNUMBER($H$13)), IF(D27="Kumulus® WG", 3, IF(ISNUMBER(F27), F27, E27)*I27/$H$13), "")</f>
        <v/>
      </c>
      <c r="N27" s="41"/>
      <c r="Q27" s="28"/>
      <c r="R27" s="25"/>
    </row>
    <row r="28" spans="1:18" ht="13.65" customHeight="1" x14ac:dyDescent="0.2">
      <c r="B28" s="145"/>
      <c r="C28" s="46"/>
      <c r="D28" s="39"/>
      <c r="E28" s="89" t="str">
        <f>IF( ISTEXT(D28), IFERROR(IF(VLOOKUP(D28,'HD-produkten'!$A$3:$E$64, 4, FALSE) &gt; 0, VLOOKUP(D28,'HD-produkten'!$A$3:$E$64, 4, FALSE), ""), ""), "")</f>
        <v/>
      </c>
      <c r="F28" s="40"/>
      <c r="G28" s="84" t="str">
        <f>IF( ISTEXT(D28),  IFERROR(IF(VLOOKUP(D28,'HD-produkten'!$A$3:$E$16, 3, FALSE) &gt; 0, VLOOKUP(D28,'HD-produkten'!$A$3:$E$64, 3, FALSE), ""), ""), "")</f>
        <v/>
      </c>
      <c r="H28" s="40"/>
      <c r="I28" s="84" t="str">
        <f t="shared" si="4"/>
        <v/>
      </c>
      <c r="J28" s="40"/>
      <c r="K28" s="85" t="str">
        <f t="shared" ref="K28:K32" si="5">IF(ISNUMBER(M28), $H$15/H28 * IF(D28 &lt;&gt; "Kumulus® WG", M28 * $H$11/$H$13, E28), "")</f>
        <v/>
      </c>
      <c r="L28" s="85" t="str">
        <f t="shared" si="2"/>
        <v/>
      </c>
      <c r="M28" s="91" t="str">
        <f t="shared" ref="M28:M32" si="6">IF(AND( ISTEXT(D28), OR( ISNUMBER(F28), ISNUMBER(E28)), ISNUMBER(H28), ISNUMBER(I28), ISNUMBER($H$9), ISNUMBER($H$13)), IF(D28="Kumulus® WG", 3, IF(ISNUMBER(F28), F28, E28)*I28/$H$13), "")</f>
        <v/>
      </c>
      <c r="N28" s="41"/>
      <c r="Q28" s="28"/>
      <c r="R28" s="25"/>
    </row>
    <row r="29" spans="1:18" ht="13.65" customHeight="1" x14ac:dyDescent="0.2">
      <c r="B29" s="145"/>
      <c r="C29" s="46"/>
      <c r="D29" s="39"/>
      <c r="E29" s="89" t="str">
        <f>IF( ISTEXT(D29), IFERROR(IF(VLOOKUP(D29,'HD-produkten'!$A$3:$E$64, 4, FALSE) &gt; 0, VLOOKUP(D29,'HD-produkten'!$A$3:$E$64, 4, FALSE), ""), ""), "")</f>
        <v/>
      </c>
      <c r="F29" s="40"/>
      <c r="G29" s="84" t="str">
        <f>IF( ISTEXT(D29),  IFERROR(IF(VLOOKUP(D29,'HD-produkten'!$A$3:$E$16, 3, FALSE) &gt; 0, VLOOKUP(D29,'HD-produkten'!$A$3:$E$64, 3, FALSE), ""), ""), "")</f>
        <v/>
      </c>
      <c r="H29" s="40"/>
      <c r="I29" s="84" t="str">
        <f t="shared" si="4"/>
        <v/>
      </c>
      <c r="J29" s="40"/>
      <c r="K29" s="85" t="str">
        <f t="shared" si="5"/>
        <v/>
      </c>
      <c r="L29" s="85" t="str">
        <f t="shared" si="2"/>
        <v/>
      </c>
      <c r="M29" s="91" t="str">
        <f t="shared" si="6"/>
        <v/>
      </c>
      <c r="N29" s="41"/>
      <c r="Q29" s="28"/>
      <c r="R29" s="25"/>
    </row>
    <row r="30" spans="1:18" ht="13.65" customHeight="1" x14ac:dyDescent="0.2">
      <c r="B30" s="145"/>
      <c r="C30" s="46"/>
      <c r="D30" s="39"/>
      <c r="E30" s="89" t="str">
        <f>IF( ISTEXT(D30), IFERROR(IF(VLOOKUP(D30,'HD-produkten'!$A$3:$E$64, 4, FALSE) &gt; 0, VLOOKUP(D30,'HD-produkten'!$A$3:$E$64, 4, FALSE), ""), ""), "")</f>
        <v/>
      </c>
      <c r="F30" s="40"/>
      <c r="G30" s="84" t="str">
        <f>IF( ISTEXT(D30),  IFERROR(IF(VLOOKUP(D30,'HD-produkten'!$A$3:$E$16, 3, FALSE) &gt; 0, VLOOKUP(D30,'HD-produkten'!$A$3:$E$64, 3, FALSE), ""), ""), "")</f>
        <v/>
      </c>
      <c r="H30" s="40"/>
      <c r="I30" s="84" t="str">
        <f t="shared" si="4"/>
        <v/>
      </c>
      <c r="J30" s="40"/>
      <c r="K30" s="85" t="str">
        <f t="shared" si="5"/>
        <v/>
      </c>
      <c r="L30" s="85" t="str">
        <f t="shared" si="2"/>
        <v/>
      </c>
      <c r="M30" s="91" t="str">
        <f t="shared" si="6"/>
        <v/>
      </c>
      <c r="N30" s="41"/>
      <c r="Q30" s="28"/>
      <c r="R30" s="25"/>
    </row>
    <row r="31" spans="1:18" ht="13.65" customHeight="1" x14ac:dyDescent="0.2">
      <c r="B31" s="145"/>
      <c r="C31" s="38"/>
      <c r="D31" s="39"/>
      <c r="E31" s="89" t="str">
        <f>IF( ISTEXT(D31), IFERROR(IF(VLOOKUP(D31,'HD-produkten'!$A$3:$E$64, 4, FALSE) &gt; 0, VLOOKUP(D31,'HD-produkten'!$A$3:$E$64, 4, FALSE), ""), ""), "")</f>
        <v/>
      </c>
      <c r="F31" s="40"/>
      <c r="G31" s="84" t="str">
        <f>IF( ISTEXT(D31),  IFERROR(IF(VLOOKUP(D31,'HD-produkten'!$A$3:$E$16, 3, FALSE) &gt; 0, VLOOKUP(D31,'HD-produkten'!$A$3:$E$64, 3, FALSE), ""), ""), "")</f>
        <v/>
      </c>
      <c r="H31" s="40"/>
      <c r="I31" s="84" t="str">
        <f t="shared" si="4"/>
        <v/>
      </c>
      <c r="J31" s="40"/>
      <c r="K31" s="85" t="str">
        <f t="shared" si="5"/>
        <v/>
      </c>
      <c r="L31" s="85" t="str">
        <f t="shared" si="2"/>
        <v/>
      </c>
      <c r="M31" s="91" t="str">
        <f t="shared" si="6"/>
        <v/>
      </c>
      <c r="N31" s="41"/>
      <c r="Q31" s="28"/>
      <c r="R31" s="25"/>
    </row>
    <row r="32" spans="1:18" ht="13.65" customHeight="1" x14ac:dyDescent="0.2">
      <c r="B32" s="145"/>
      <c r="C32" s="38"/>
      <c r="D32" s="39"/>
      <c r="E32" s="89" t="str">
        <f>IF( ISTEXT(D32), IFERROR(IF(VLOOKUP(D32,'HD-produkten'!$A$3:$E$64, 4, FALSE) &gt; 0, VLOOKUP(D32,'HD-produkten'!$A$3:$E$64, 4, FALSE), ""), ""), "")</f>
        <v/>
      </c>
      <c r="F32" s="40"/>
      <c r="G32" s="84" t="str">
        <f>IF( ISTEXT(D32),  IFERROR(IF(VLOOKUP(D32,'HD-produkten'!$A$3:$E$16, 3, FALSE) &gt; 0, VLOOKUP(D32,'HD-produkten'!$A$3:$E$64, 3, FALSE), ""), ""), "")</f>
        <v/>
      </c>
      <c r="H32" s="40"/>
      <c r="I32" s="84" t="str">
        <f t="shared" si="4"/>
        <v/>
      </c>
      <c r="J32" s="40"/>
      <c r="K32" s="85" t="str">
        <f t="shared" si="5"/>
        <v/>
      </c>
      <c r="L32" s="85" t="str">
        <f t="shared" si="2"/>
        <v/>
      </c>
      <c r="M32" s="91" t="str">
        <f t="shared" si="6"/>
        <v/>
      </c>
      <c r="N32" s="41"/>
      <c r="Q32" s="28"/>
      <c r="R32" s="25"/>
    </row>
    <row r="33" spans="2:18" ht="13.65" customHeight="1" thickBot="1" x14ac:dyDescent="0.25">
      <c r="B33" s="156"/>
      <c r="C33" s="42"/>
      <c r="D33" s="43"/>
      <c r="E33" s="86" t="str">
        <f>IF( ISTEXT(D33), IFERROR(IF(VLOOKUP(D33,'HD-produkten'!$A$3:$E$64, 4, FALSE) &gt; 0, VLOOKUP(D33,'HD-produkten'!$A$3:$E$64, 4, FALSE), ""), ""), "")</f>
        <v/>
      </c>
      <c r="F33" s="44"/>
      <c r="G33" s="87" t="str">
        <f>IF( ISTEXT(D33),  IFERROR(IF(VLOOKUP(D33,'HD-produkten'!$A$3:$E$16, 3, FALSE) &gt; 0, VLOOKUP(D33,'HD-produkten'!$A$3:$E$64, 3, FALSE), ""), ""), "")</f>
        <v/>
      </c>
      <c r="H33" s="44"/>
      <c r="I33" s="87" t="str">
        <f t="shared" si="4"/>
        <v/>
      </c>
      <c r="J33" s="44"/>
      <c r="K33" s="88" t="str">
        <f>IF(ISNUMBER(M33), $H$15/H33 * IF(D33 &lt;&gt; "Kumulus® WG", M33 * $H$11/$H$13, E33), "")</f>
        <v/>
      </c>
      <c r="L33" s="88" t="str">
        <f t="shared" si="2"/>
        <v/>
      </c>
      <c r="M33" s="88" t="str">
        <f>IF(AND( ISTEXT(D33), OR( ISNUMBER(F33), ISNUMBER(E33)), ISNUMBER(H33), ISNUMBER(I33), ISNUMBER($H$9), ISNUMBER($H$13)), IF(D33="Kumulus® WG", 3, IF(ISNUMBER(F33), F33, E33)*I33/$H$13), "")</f>
        <v/>
      </c>
      <c r="N33" s="45"/>
      <c r="Q33" s="28"/>
      <c r="R33" s="25"/>
    </row>
    <row r="34" spans="2:18" ht="14.25" customHeight="1" x14ac:dyDescent="0.2">
      <c r="B34" s="157" t="s">
        <v>73</v>
      </c>
      <c r="C34" s="101"/>
      <c r="D34" s="102"/>
      <c r="E34" s="103" t="str">
        <f>IF( ISTEXT(D34), IFERROR(IF(VLOOKUP(D34,'HD-produkten'!$A$3:$E$64, 4, FALSE) &gt; 0, VLOOKUP(D34,'HD-produkten'!$A$3:$E$64, 4, FALSE), ""), ""), "")</f>
        <v/>
      </c>
      <c r="F34" s="104"/>
      <c r="G34" s="105" t="str">
        <f>IF( ISTEXT(D34),  IFERROR(IF(VLOOKUP(D34,'HD-produkten'!$A$3:$E$16, 3, FALSE) &gt; 0, VLOOKUP(D34,'HD-produkten'!$A$3:$E$64, 3, FALSE), ""), ""), "")</f>
        <v/>
      </c>
      <c r="H34" s="104"/>
      <c r="I34" s="105" t="str">
        <f t="shared" si="4"/>
        <v/>
      </c>
      <c r="J34" s="104"/>
      <c r="K34" s="106" t="str">
        <f>IF(ISNUMBER(M34), $H$15/H34 * IF(D34 &lt;&gt; "Kumulus® WG", M34 * $H$11/$H$13, E34), "")</f>
        <v/>
      </c>
      <c r="L34" s="106" t="str">
        <f t="shared" si="2"/>
        <v/>
      </c>
      <c r="M34" s="106" t="str">
        <f>IF(AND( ISTEXT(D34), OR( ISNUMBER(F34), ISNUMBER(E34)), ISNUMBER(H34), ISNUMBER(I34), ISNUMBER($H$9), ISNUMBER($H$13)), IF(D34="Kumulus® WG", 3, IF(ISNUMBER(F34), F34, E34)*I34/$H$13), "")</f>
        <v/>
      </c>
      <c r="N34" s="107"/>
      <c r="Q34" s="28"/>
      <c r="R34" s="25"/>
    </row>
    <row r="35" spans="2:18" ht="14.25" customHeight="1" x14ac:dyDescent="0.2">
      <c r="B35" s="145"/>
      <c r="C35" s="46"/>
      <c r="D35" s="39"/>
      <c r="E35" s="89" t="str">
        <f>IF( ISTEXT(D35), IFERROR(IF(VLOOKUP(D35,'HD-produkten'!$A$3:$E$64, 4, FALSE) &gt; 0, VLOOKUP(D35,'HD-produkten'!$A$3:$E$64, 4, FALSE), ""), ""), "")</f>
        <v/>
      </c>
      <c r="F35" s="40"/>
      <c r="G35" s="84" t="str">
        <f>IF( ISTEXT(D35),  IFERROR(IF(VLOOKUP(D35,'HD-produkten'!$A$3:$E$16, 3, FALSE) &gt; 0, VLOOKUP(D35,'HD-produkten'!$A$3:$E$64, 3, FALSE), ""), ""), "")</f>
        <v/>
      </c>
      <c r="H35" s="40"/>
      <c r="I35" s="84" t="str">
        <f t="shared" si="4"/>
        <v/>
      </c>
      <c r="J35" s="40"/>
      <c r="K35" s="85" t="str">
        <f>IF(ISNUMBER(M35), $H$15/H35 * IF(D35 &lt;&gt; "Kumulus® WG", M35 * $H$11/$H$13, E35), "")</f>
        <v/>
      </c>
      <c r="L35" s="85" t="str">
        <f t="shared" si="2"/>
        <v/>
      </c>
      <c r="M35" s="91" t="str">
        <f>IF(AND( ISTEXT(D35), OR( ISNUMBER(F35), ISNUMBER(E35)), ISNUMBER(H35), ISNUMBER(I35), ISNUMBER($H$9), ISNUMBER($H$13)), IF(D35="Kumulus® WG", 3, IF(ISNUMBER(F35), F35, E35)*I35/$H$13), "")</f>
        <v/>
      </c>
      <c r="N35" s="41"/>
      <c r="Q35" s="28"/>
      <c r="R35" s="25"/>
    </row>
    <row r="36" spans="2:18" ht="14.25" customHeight="1" x14ac:dyDescent="0.2">
      <c r="B36" s="145"/>
      <c r="C36" s="46"/>
      <c r="D36" s="39"/>
      <c r="E36" s="89" t="str">
        <f>IF( ISTEXT(D36), IFERROR(IF(VLOOKUP(D36,'HD-produkten'!$A$3:$E$64, 4, FALSE) &gt; 0, VLOOKUP(D36,'HD-produkten'!$A$3:$E$64, 4, FALSE), ""), ""), "")</f>
        <v/>
      </c>
      <c r="F36" s="40"/>
      <c r="G36" s="84" t="str">
        <f>IF( ISTEXT(D36),  IFERROR(IF(VLOOKUP(D36,'HD-produkten'!$A$3:$E$16, 3, FALSE) &gt; 0, VLOOKUP(D36,'HD-produkten'!$A$3:$E$64, 3, FALSE), ""), ""), "")</f>
        <v/>
      </c>
      <c r="H36" s="40"/>
      <c r="I36" s="84" t="str">
        <f t="shared" si="4"/>
        <v/>
      </c>
      <c r="J36" s="40"/>
      <c r="K36" s="85" t="str">
        <f t="shared" ref="K36:K40" si="7">IF(ISNUMBER(M36), $H$15/H36 * IF(D36 &lt;&gt; "Kumulus® WG", M36 * $H$11/$H$13, E36), "")</f>
        <v/>
      </c>
      <c r="L36" s="85" t="str">
        <f t="shared" si="2"/>
        <v/>
      </c>
      <c r="M36" s="91" t="str">
        <f t="shared" ref="M36:M40" si="8">IF(AND( ISTEXT(D36), OR( ISNUMBER(F36), ISNUMBER(E36)), ISNUMBER(H36), ISNUMBER(I36), ISNUMBER($H$9), ISNUMBER($H$13)), IF(D36="Kumulus® WG", 3, IF(ISNUMBER(F36), F36, E36)*I36/$H$13), "")</f>
        <v/>
      </c>
      <c r="N36" s="41"/>
      <c r="Q36" s="28"/>
      <c r="R36" s="25"/>
    </row>
    <row r="37" spans="2:18" ht="14.25" customHeight="1" x14ac:dyDescent="0.2">
      <c r="B37" s="145"/>
      <c r="C37" s="46"/>
      <c r="D37" s="39"/>
      <c r="E37" s="89" t="str">
        <f>IF( ISTEXT(D37), IFERROR(IF(VLOOKUP(D37,'HD-produkten'!$A$3:$E$64, 4, FALSE) &gt; 0, VLOOKUP(D37,'HD-produkten'!$A$3:$E$64, 4, FALSE), ""), ""), "")</f>
        <v/>
      </c>
      <c r="F37" s="40"/>
      <c r="G37" s="84" t="str">
        <f>IF( ISTEXT(D37),  IFERROR(IF(VLOOKUP(D37,'HD-produkten'!$A$3:$E$16, 3, FALSE) &gt; 0, VLOOKUP(D37,'HD-produkten'!$A$3:$E$64, 3, FALSE), ""), ""), "")</f>
        <v/>
      </c>
      <c r="H37" s="40"/>
      <c r="I37" s="84" t="str">
        <f t="shared" si="4"/>
        <v/>
      </c>
      <c r="J37" s="40"/>
      <c r="K37" s="85" t="str">
        <f t="shared" si="7"/>
        <v/>
      </c>
      <c r="L37" s="85" t="str">
        <f t="shared" si="2"/>
        <v/>
      </c>
      <c r="M37" s="91" t="str">
        <f t="shared" si="8"/>
        <v/>
      </c>
      <c r="N37" s="41"/>
      <c r="Q37" s="28"/>
      <c r="R37" s="25"/>
    </row>
    <row r="38" spans="2:18" ht="14.25" customHeight="1" x14ac:dyDescent="0.2">
      <c r="B38" s="145"/>
      <c r="C38" s="38"/>
      <c r="D38" s="39"/>
      <c r="E38" s="89" t="str">
        <f>IF( ISTEXT(D38), IFERROR(IF(VLOOKUP(D38,'HD-produkten'!$A$3:$E$64, 4, FALSE) &gt; 0, VLOOKUP(D38,'HD-produkten'!$A$3:$E$64, 4, FALSE), ""), ""), "")</f>
        <v/>
      </c>
      <c r="F38" s="40"/>
      <c r="G38" s="84" t="str">
        <f>IF( ISTEXT(D38),  IFERROR(IF(VLOOKUP(D38,'HD-produkten'!$A$3:$E$16, 3, FALSE) &gt; 0, VLOOKUP(D38,'HD-produkten'!$A$3:$E$64, 3, FALSE), ""), ""), "")</f>
        <v/>
      </c>
      <c r="H38" s="40"/>
      <c r="I38" s="84" t="str">
        <f t="shared" si="4"/>
        <v/>
      </c>
      <c r="J38" s="40"/>
      <c r="K38" s="85" t="str">
        <f t="shared" si="7"/>
        <v/>
      </c>
      <c r="L38" s="85" t="str">
        <f t="shared" si="2"/>
        <v/>
      </c>
      <c r="M38" s="91" t="str">
        <f t="shared" si="8"/>
        <v/>
      </c>
      <c r="N38" s="41"/>
      <c r="Q38" s="28"/>
      <c r="R38" s="25"/>
    </row>
    <row r="39" spans="2:18" ht="14.25" customHeight="1" x14ac:dyDescent="0.2">
      <c r="B39" s="145"/>
      <c r="C39" s="38"/>
      <c r="D39" s="39"/>
      <c r="E39" s="89" t="str">
        <f>IF( ISTEXT(D39), IFERROR(IF(VLOOKUP(D39,'HD-produkten'!$A$3:$E$64, 4, FALSE) &gt; 0, VLOOKUP(D39,'HD-produkten'!$A$3:$E$64, 4, FALSE), ""), ""), "")</f>
        <v/>
      </c>
      <c r="F39" s="40"/>
      <c r="G39" s="84" t="str">
        <f>IF( ISTEXT(D39),  IFERROR(IF(VLOOKUP(D39,'HD-produkten'!$A$3:$E$16, 3, FALSE) &gt; 0, VLOOKUP(D39,'HD-produkten'!$A$3:$E$64, 3, FALSE), ""), ""), "")</f>
        <v/>
      </c>
      <c r="H39" s="40"/>
      <c r="I39" s="84" t="str">
        <f t="shared" si="4"/>
        <v/>
      </c>
      <c r="J39" s="40"/>
      <c r="K39" s="85" t="str">
        <f t="shared" si="7"/>
        <v/>
      </c>
      <c r="L39" s="85" t="str">
        <f t="shared" si="2"/>
        <v/>
      </c>
      <c r="M39" s="91" t="str">
        <f t="shared" si="8"/>
        <v/>
      </c>
      <c r="N39" s="41"/>
      <c r="Q39" s="28"/>
      <c r="R39" s="25"/>
    </row>
    <row r="40" spans="2:18" ht="14.25" customHeight="1" x14ac:dyDescent="0.2">
      <c r="B40" s="145"/>
      <c r="C40" s="38"/>
      <c r="D40" s="39"/>
      <c r="E40" s="89" t="str">
        <f>IF( ISTEXT(D40), IFERROR(IF(VLOOKUP(D40,'HD-produkten'!$A$3:$E$64, 4, FALSE) &gt; 0, VLOOKUP(D40,'HD-produkten'!$A$3:$E$64, 4, FALSE), ""), ""), "")</f>
        <v/>
      </c>
      <c r="F40" s="40"/>
      <c r="G40" s="84" t="str">
        <f>IF( ISTEXT(D40),  IFERROR(IF(VLOOKUP(D40,'HD-produkten'!$A$3:$E$16, 3, FALSE) &gt; 0, VLOOKUP(D40,'HD-produkten'!$A$3:$E$64, 3, FALSE), ""), ""), "")</f>
        <v/>
      </c>
      <c r="H40" s="40"/>
      <c r="I40" s="84" t="str">
        <f t="shared" si="4"/>
        <v/>
      </c>
      <c r="J40" s="40"/>
      <c r="K40" s="85" t="str">
        <f t="shared" si="7"/>
        <v/>
      </c>
      <c r="L40" s="85" t="str">
        <f t="shared" si="2"/>
        <v/>
      </c>
      <c r="M40" s="91" t="str">
        <f t="shared" si="8"/>
        <v/>
      </c>
      <c r="N40" s="41"/>
      <c r="Q40" s="28"/>
      <c r="R40" s="25"/>
    </row>
    <row r="41" spans="2:18" ht="14.25" customHeight="1" thickBot="1" x14ac:dyDescent="0.25">
      <c r="B41" s="156"/>
      <c r="C41" s="42"/>
      <c r="D41" s="43"/>
      <c r="E41" s="86" t="str">
        <f>IF( ISTEXT(D41), IFERROR(IF(VLOOKUP(D41,'HD-produkten'!$A$3:$E$64, 4, FALSE) &gt; 0, VLOOKUP(D41,'HD-produkten'!$A$3:$E$64, 4, FALSE), ""), ""), "")</f>
        <v/>
      </c>
      <c r="F41" s="44"/>
      <c r="G41" s="87" t="str">
        <f>IF( ISTEXT(D41),  IFERROR(IF(VLOOKUP(D41,'HD-produkten'!$A$3:$E$16, 3, FALSE) &gt; 0, VLOOKUP(D41,'HD-produkten'!$A$3:$E$64, 3, FALSE), ""), ""), "")</f>
        <v/>
      </c>
      <c r="H41" s="44"/>
      <c r="I41" s="87" t="str">
        <f t="shared" si="4"/>
        <v/>
      </c>
      <c r="J41" s="44"/>
      <c r="K41" s="88" t="str">
        <f>IF(ISNUMBER(M41), $H$15/H41 * IF(D41 &lt;&gt; "Kumulus® WG", M41 * $H$11/$H$13, E41), "")</f>
        <v/>
      </c>
      <c r="L41" s="88" t="str">
        <f t="shared" si="2"/>
        <v/>
      </c>
      <c r="M41" s="88" t="str">
        <f>IF(AND( ISTEXT(D41), OR( ISNUMBER(F41), ISNUMBER(E41)), ISNUMBER(H41), ISNUMBER(I41), ISNUMBER($H$9), ISNUMBER($H$13)), IF(D41="Kumulus® WG", 3, IF(ISNUMBER(F41), F41, E41)*I41/$H$13), "")</f>
        <v/>
      </c>
      <c r="N41" s="45"/>
      <c r="Q41" s="28"/>
      <c r="R41" s="25"/>
    </row>
    <row r="42" spans="2:18" ht="14.25" customHeight="1" x14ac:dyDescent="0.2">
      <c r="B42" s="155" t="s">
        <v>74</v>
      </c>
      <c r="C42" s="101"/>
      <c r="D42" s="47"/>
      <c r="E42" s="103" t="str">
        <f>IF( ISTEXT(D42), IFERROR(IF(VLOOKUP(D42,'HD-produkten'!$A$3:$E$64, 4, FALSE) &gt; 0, VLOOKUP(D42,'HD-produkten'!$A$3:$E$64, 4, FALSE), ""), ""), "")</f>
        <v/>
      </c>
      <c r="F42" s="48"/>
      <c r="G42" s="105" t="str">
        <f>IF( ISTEXT(D42),  IFERROR(IF(VLOOKUP(D42,'HD-produkten'!$A$3:$E$16, 3, FALSE) &gt; 0, VLOOKUP(D42,'HD-produkten'!$A$3:$E$64, 3, FALSE), ""), ""), "")</f>
        <v/>
      </c>
      <c r="H42" s="48"/>
      <c r="I42" s="90" t="str">
        <f t="shared" si="4"/>
        <v/>
      </c>
      <c r="J42" s="48"/>
      <c r="K42" s="106" t="str">
        <f>IF(ISNUMBER(M42), $H$15/H42 * IF(D42 &lt;&gt; "Kumulus® WG", M42 * $H$11/$H$13, E42), "")</f>
        <v/>
      </c>
      <c r="L42" s="91" t="str">
        <f t="shared" si="2"/>
        <v/>
      </c>
      <c r="M42" s="91" t="str">
        <f>IF(AND( ISTEXT(D42), OR( ISNUMBER(F42), ISNUMBER(E42)), ISNUMBER(H42), ISNUMBER(I42), ISNUMBER($H$9), ISNUMBER($H$13)), IF(D42="Kumulus® WG", 3, IF(ISNUMBER(F42), F42, E42)*I42/$H$13), "")</f>
        <v/>
      </c>
      <c r="N42" s="49"/>
      <c r="Q42" s="28"/>
      <c r="R42" s="25"/>
    </row>
    <row r="43" spans="2:18" ht="14.25" customHeight="1" x14ac:dyDescent="0.2">
      <c r="B43" s="145"/>
      <c r="C43" s="38"/>
      <c r="D43" s="39"/>
      <c r="E43" s="89" t="str">
        <f>IF( ISTEXT(D43), IFERROR(IF(VLOOKUP(D43,'HD-produkten'!$A$3:$E$64, 4, FALSE) &gt; 0, VLOOKUP(D43,'HD-produkten'!$A$3:$E$64, 4, FALSE), ""), ""), "")</f>
        <v/>
      </c>
      <c r="F43" s="40"/>
      <c r="G43" s="84" t="str">
        <f>IF( ISTEXT(D43),  IFERROR(IF(VLOOKUP(D43,'HD-produkten'!$A$3:$E$16, 3, FALSE) &gt; 0, VLOOKUP(D43,'HD-produkten'!$A$3:$E$64, 3, FALSE), ""), ""), "")</f>
        <v/>
      </c>
      <c r="H43" s="40"/>
      <c r="I43" s="84" t="str">
        <f t="shared" si="4"/>
        <v/>
      </c>
      <c r="J43" s="40"/>
      <c r="K43" s="85" t="str">
        <f t="shared" ref="K43:K48" si="9">IF(ISNUMBER(M43), $H$15/H43 * IF(D43 &lt;&gt; "Kumulus® WG", M43 * $H$11/$H$13, E43), "")</f>
        <v/>
      </c>
      <c r="L43" s="85" t="str">
        <f t="shared" si="2"/>
        <v/>
      </c>
      <c r="M43" s="91" t="str">
        <f>IF(AND( ISTEXT(D43), OR( ISNUMBER(F43), ISNUMBER(E43)), ISNUMBER(H43), ISNUMBER(I43), ISNUMBER($H$9), ISNUMBER($H$13)), IF(D43="Kumulus® WG", 3, IF(ISNUMBER(F43), F43, E43)*I43/$H$13), "")</f>
        <v/>
      </c>
      <c r="N43" s="41"/>
      <c r="Q43" s="28"/>
      <c r="R43" s="25"/>
    </row>
    <row r="44" spans="2:18" ht="14.25" customHeight="1" x14ac:dyDescent="0.2">
      <c r="B44" s="145"/>
      <c r="C44" s="38"/>
      <c r="D44" s="39"/>
      <c r="E44" s="89" t="str">
        <f>IF( ISTEXT(D44), IFERROR(IF(VLOOKUP(D44,'HD-produkten'!$A$3:$E$64, 4, FALSE) &gt; 0, VLOOKUP(D44,'HD-produkten'!$A$3:$E$64, 4, FALSE), ""), ""), "")</f>
        <v/>
      </c>
      <c r="F44" s="40"/>
      <c r="G44" s="84" t="str">
        <f>IF( ISTEXT(D44),  IFERROR(IF(VLOOKUP(D44,'HD-produkten'!$A$3:$E$16, 3, FALSE) &gt; 0, VLOOKUP(D44,'HD-produkten'!$A$3:$E$64, 3, FALSE), ""), ""), "")</f>
        <v/>
      </c>
      <c r="H44" s="40"/>
      <c r="I44" s="84" t="str">
        <f t="shared" si="4"/>
        <v/>
      </c>
      <c r="J44" s="40"/>
      <c r="K44" s="85" t="str">
        <f t="shared" si="9"/>
        <v/>
      </c>
      <c r="L44" s="85" t="str">
        <f t="shared" si="2"/>
        <v/>
      </c>
      <c r="M44" s="91" t="str">
        <f t="shared" ref="M44:M48" si="10">IF(AND( ISTEXT(D44), OR( ISNUMBER(F44), ISNUMBER(E44)), ISNUMBER(H44), ISNUMBER(I44), ISNUMBER($H$9), ISNUMBER($H$13)), IF(D44="Kumulus® WG", 3, IF(ISNUMBER(F44), F44, E44)*I44/$H$13), "")</f>
        <v/>
      </c>
      <c r="N44" s="41"/>
      <c r="Q44" s="28"/>
      <c r="R44" s="25"/>
    </row>
    <row r="45" spans="2:18" ht="14.25" customHeight="1" x14ac:dyDescent="0.2">
      <c r="B45" s="145"/>
      <c r="C45" s="38"/>
      <c r="D45" s="39"/>
      <c r="E45" s="89" t="str">
        <f>IF( ISTEXT(D45), IFERROR(IF(VLOOKUP(D45,'HD-produkten'!$A$3:$E$64, 4, FALSE) &gt; 0, VLOOKUP(D45,'HD-produkten'!$A$3:$E$64, 4, FALSE), ""), ""), "")</f>
        <v/>
      </c>
      <c r="F45" s="40"/>
      <c r="G45" s="84" t="str">
        <f>IF( ISTEXT(D45),  IFERROR(IF(VLOOKUP(D45,'HD-produkten'!$A$3:$E$16, 3, FALSE) &gt; 0, VLOOKUP(D45,'HD-produkten'!$A$3:$E$64, 3, FALSE), ""), ""), "")</f>
        <v/>
      </c>
      <c r="H45" s="40"/>
      <c r="I45" s="84" t="str">
        <f t="shared" si="4"/>
        <v/>
      </c>
      <c r="J45" s="40"/>
      <c r="K45" s="85" t="str">
        <f t="shared" si="9"/>
        <v/>
      </c>
      <c r="L45" s="85" t="str">
        <f t="shared" si="2"/>
        <v/>
      </c>
      <c r="M45" s="91" t="str">
        <f t="shared" si="10"/>
        <v/>
      </c>
      <c r="N45" s="41"/>
      <c r="Q45" s="28"/>
      <c r="R45" s="25"/>
    </row>
    <row r="46" spans="2:18" ht="14.25" customHeight="1" x14ac:dyDescent="0.2">
      <c r="B46" s="145"/>
      <c r="C46" s="38"/>
      <c r="D46" s="39"/>
      <c r="E46" s="89" t="str">
        <f>IF( ISTEXT(D46), IFERROR(IF(VLOOKUP(D46,'HD-produkten'!$A$3:$E$64, 4, FALSE) &gt; 0, VLOOKUP(D46,'HD-produkten'!$A$3:$E$64, 4, FALSE), ""), ""), "")</f>
        <v/>
      </c>
      <c r="F46" s="40"/>
      <c r="G46" s="84" t="str">
        <f>IF( ISTEXT(D46),  IFERROR(IF(VLOOKUP(D46,'HD-produkten'!$A$3:$E$16, 3, FALSE) &gt; 0, VLOOKUP(D46,'HD-produkten'!$A$3:$E$64, 3, FALSE), ""), ""), "")</f>
        <v/>
      </c>
      <c r="H46" s="40"/>
      <c r="I46" s="84" t="str">
        <f t="shared" si="4"/>
        <v/>
      </c>
      <c r="J46" s="40"/>
      <c r="K46" s="85" t="str">
        <f t="shared" si="9"/>
        <v/>
      </c>
      <c r="L46" s="85" t="str">
        <f t="shared" si="2"/>
        <v/>
      </c>
      <c r="M46" s="91" t="str">
        <f t="shared" si="10"/>
        <v/>
      </c>
      <c r="N46" s="41"/>
      <c r="Q46" s="28"/>
      <c r="R46" s="25"/>
    </row>
    <row r="47" spans="2:18" ht="14.25" customHeight="1" x14ac:dyDescent="0.2">
      <c r="B47" s="145"/>
      <c r="C47" s="38"/>
      <c r="D47" s="39"/>
      <c r="E47" s="89" t="str">
        <f>IF( ISTEXT(D47), IFERROR(IF(VLOOKUP(D47,'HD-produkten'!$A$3:$E$64, 4, FALSE) &gt; 0, VLOOKUP(D47,'HD-produkten'!$A$3:$E$64, 4, FALSE), ""), ""), "")</f>
        <v/>
      </c>
      <c r="F47" s="40"/>
      <c r="G47" s="84" t="str">
        <f>IF( ISTEXT(D47),  IFERROR(IF(VLOOKUP(D47,'HD-produkten'!$A$3:$E$16, 3, FALSE) &gt; 0, VLOOKUP(D47,'HD-produkten'!$A$3:$E$64, 3, FALSE), ""), ""), "")</f>
        <v/>
      </c>
      <c r="H47" s="40"/>
      <c r="I47" s="84" t="str">
        <f t="shared" si="4"/>
        <v/>
      </c>
      <c r="J47" s="40"/>
      <c r="K47" s="85" t="str">
        <f t="shared" si="9"/>
        <v/>
      </c>
      <c r="L47" s="85" t="str">
        <f t="shared" si="2"/>
        <v/>
      </c>
      <c r="M47" s="91" t="str">
        <f t="shared" si="10"/>
        <v/>
      </c>
      <c r="N47" s="41"/>
      <c r="Q47" s="28"/>
      <c r="R47" s="25"/>
    </row>
    <row r="48" spans="2:18" ht="14.25" customHeight="1" x14ac:dyDescent="0.2">
      <c r="B48" s="145"/>
      <c r="C48" s="38"/>
      <c r="D48" s="39"/>
      <c r="E48" s="89" t="str">
        <f>IF( ISTEXT(D48), IFERROR(IF(VLOOKUP(D48,'HD-produkten'!$A$3:$E$64, 4, FALSE) &gt; 0, VLOOKUP(D48,'HD-produkten'!$A$3:$E$64, 4, FALSE), ""), ""), "")</f>
        <v/>
      </c>
      <c r="F48" s="40"/>
      <c r="G48" s="84" t="str">
        <f>IF( ISTEXT(D48),  IFERROR(IF(VLOOKUP(D48,'HD-produkten'!$A$3:$E$16, 3, FALSE) &gt; 0, VLOOKUP(D48,'HD-produkten'!$A$3:$E$64, 3, FALSE), ""), ""), "")</f>
        <v/>
      </c>
      <c r="H48" s="40"/>
      <c r="I48" s="84" t="str">
        <f t="shared" si="4"/>
        <v/>
      </c>
      <c r="J48" s="40"/>
      <c r="K48" s="85" t="str">
        <f t="shared" si="9"/>
        <v/>
      </c>
      <c r="L48" s="85" t="str">
        <f t="shared" si="2"/>
        <v/>
      </c>
      <c r="M48" s="91" t="str">
        <f t="shared" si="10"/>
        <v/>
      </c>
      <c r="N48" s="41"/>
      <c r="Q48" s="28"/>
      <c r="R48" s="25"/>
    </row>
    <row r="49" spans="2:18" ht="14.25" customHeight="1" thickBot="1" x14ac:dyDescent="0.25">
      <c r="B49" s="156"/>
      <c r="C49" s="42"/>
      <c r="D49" s="43"/>
      <c r="E49" s="86" t="str">
        <f>IF( ISTEXT(D49), IFERROR(IF(VLOOKUP(D49,'HD-produkten'!$A$3:$E$64, 4, FALSE) &gt; 0, VLOOKUP(D49,'HD-produkten'!$A$3:$E$64, 4, FALSE), ""), ""), "")</f>
        <v/>
      </c>
      <c r="F49" s="44"/>
      <c r="G49" s="87" t="str">
        <f>IF( ISTEXT(D49),  IFERROR(IF(VLOOKUP(D49,'HD-produkten'!$A$3:$E$16, 3, FALSE) &gt; 0, VLOOKUP(D49,'HD-produkten'!$A$3:$E$64, 3, FALSE), ""), ""), "")</f>
        <v/>
      </c>
      <c r="H49" s="44"/>
      <c r="I49" s="87" t="str">
        <f t="shared" si="4"/>
        <v/>
      </c>
      <c r="J49" s="44"/>
      <c r="K49" s="88" t="str">
        <f>IF(ISNUMBER(M49), $H$15/H49 * IF(D49 &lt;&gt; "Kumulus® WG", M49 * $H$11/$H$13, E49), "")</f>
        <v/>
      </c>
      <c r="L49" s="88" t="str">
        <f t="shared" si="2"/>
        <v/>
      </c>
      <c r="M49" s="88" t="str">
        <f>IF(AND( ISTEXT(D49), OR( ISNUMBER(F49), ISNUMBER(E49)), ISNUMBER(H49), ISNUMBER(I49), ISNUMBER($H$9), ISNUMBER($H$13)), IF(D49="Kumulus® WG", 3, IF(ISNUMBER(F49), F49, E49)*I49/$H$13), "")</f>
        <v/>
      </c>
      <c r="N49" s="45"/>
      <c r="Q49" s="28"/>
      <c r="R49" s="25"/>
    </row>
    <row r="50" spans="2:18" ht="14.25" customHeight="1" x14ac:dyDescent="0.2">
      <c r="B50" s="155" t="s">
        <v>75</v>
      </c>
      <c r="C50" s="101"/>
      <c r="D50" s="47"/>
      <c r="E50" s="103" t="str">
        <f>IF( ISTEXT(D50), IFERROR(IF(VLOOKUP(D50,'HD-produkten'!$A$3:$E$64, 4, FALSE) &gt; 0, VLOOKUP(D50,'HD-produkten'!$A$3:$E$64, 4, FALSE), ""), ""), "")</f>
        <v/>
      </c>
      <c r="F50" s="48"/>
      <c r="G50" s="105" t="str">
        <f>IF( ISTEXT(D50),  IFERROR(IF(VLOOKUP(D50,'HD-produkten'!$A$3:$E$16, 3, FALSE) &gt; 0, VLOOKUP(D50,'HD-produkten'!$A$3:$E$64, 3, FALSE), ""), ""), "")</f>
        <v/>
      </c>
      <c r="H50" s="48"/>
      <c r="I50" s="90" t="str">
        <f t="shared" si="4"/>
        <v/>
      </c>
      <c r="J50" s="48"/>
      <c r="K50" s="106" t="str">
        <f>IF(ISNUMBER(M50), $H$15/H50 * IF(D50 &lt;&gt; "Kumulus® WG", M50 * $H$11/$H$13, E50), "")</f>
        <v/>
      </c>
      <c r="L50" s="91" t="str">
        <f t="shared" si="2"/>
        <v/>
      </c>
      <c r="M50" s="91" t="str">
        <f>IF(AND( ISTEXT(D50), OR( ISNUMBER(F50), ISNUMBER(E50)), ISNUMBER(H50), ISNUMBER(I50), ISNUMBER($H$9), ISNUMBER($H$13)), IF(D50="Kumulus® WG", 3, IF(ISNUMBER(F50), F50, E50)*I50/$H$13), "")</f>
        <v/>
      </c>
      <c r="N50" s="49"/>
      <c r="Q50" s="28"/>
      <c r="R50" s="25"/>
    </row>
    <row r="51" spans="2:18" ht="14.25" customHeight="1" x14ac:dyDescent="0.2">
      <c r="B51" s="145"/>
      <c r="C51" s="38"/>
      <c r="D51" s="39"/>
      <c r="E51" s="89" t="str">
        <f>IF( ISTEXT(D51), IFERROR(IF(VLOOKUP(D51,'HD-produkten'!$A$3:$E$64, 4, FALSE) &gt; 0, VLOOKUP(D51,'HD-produkten'!$A$3:$E$64, 4, FALSE), ""), ""), "")</f>
        <v/>
      </c>
      <c r="F51" s="40"/>
      <c r="G51" s="84" t="str">
        <f>IF( ISTEXT(D51),  IFERROR(IF(VLOOKUP(D51,'HD-produkten'!$A$3:$E$16, 3, FALSE) &gt; 0, VLOOKUP(D51,'HD-produkten'!$A$3:$E$64, 3, FALSE), ""), ""), "")</f>
        <v/>
      </c>
      <c r="H51" s="40"/>
      <c r="I51" s="84" t="str">
        <f t="shared" si="4"/>
        <v/>
      </c>
      <c r="J51" s="40"/>
      <c r="K51" s="85" t="str">
        <f t="shared" ref="K51:K56" si="11">IF(ISNUMBER(M51), $H$15/H51 * IF(D51 &lt;&gt; "Kumulus® WG", M51 * $H$11/$H$13, E51), "")</f>
        <v/>
      </c>
      <c r="L51" s="85" t="str">
        <f t="shared" si="2"/>
        <v/>
      </c>
      <c r="M51" s="91" t="str">
        <f>IF(AND( ISTEXT(D51), OR( ISNUMBER(F51), ISNUMBER(E51)), ISNUMBER(H51), ISNUMBER(I51), ISNUMBER($H$9), ISNUMBER($H$13)), IF(D51="Kumulus® WG", 3, IF(ISNUMBER(F51), F51, E51)*I51/$H$13), "")</f>
        <v/>
      </c>
      <c r="N51" s="41"/>
      <c r="Q51" s="28"/>
      <c r="R51" s="25"/>
    </row>
    <row r="52" spans="2:18" ht="14.25" customHeight="1" x14ac:dyDescent="0.2">
      <c r="B52" s="145"/>
      <c r="C52" s="38"/>
      <c r="D52" s="39"/>
      <c r="E52" s="89" t="str">
        <f>IF( ISTEXT(D52), IFERROR(IF(VLOOKUP(D52,'HD-produkten'!$A$3:$E$64, 4, FALSE) &gt; 0, VLOOKUP(D52,'HD-produkten'!$A$3:$E$64, 4, FALSE), ""), ""), "")</f>
        <v/>
      </c>
      <c r="F52" s="40"/>
      <c r="G52" s="84" t="str">
        <f>IF( ISTEXT(D52),  IFERROR(IF(VLOOKUP(D52,'HD-produkten'!$A$3:$E$16, 3, FALSE) &gt; 0, VLOOKUP(D52,'HD-produkten'!$A$3:$E$64, 3, FALSE), ""), ""), "")</f>
        <v/>
      </c>
      <c r="H52" s="40"/>
      <c r="I52" s="84" t="str">
        <f t="shared" si="4"/>
        <v/>
      </c>
      <c r="J52" s="40"/>
      <c r="K52" s="85" t="str">
        <f t="shared" si="11"/>
        <v/>
      </c>
      <c r="L52" s="85" t="str">
        <f t="shared" si="2"/>
        <v/>
      </c>
      <c r="M52" s="91" t="str">
        <f t="shared" ref="M52:M56" si="12">IF(AND( ISTEXT(D52), OR( ISNUMBER(F52), ISNUMBER(E52)), ISNUMBER(H52), ISNUMBER(I52), ISNUMBER($H$9), ISNUMBER($H$13)), IF(D52="Kumulus® WG", 3, IF(ISNUMBER(F52), F52, E52)*I52/$H$13), "")</f>
        <v/>
      </c>
      <c r="N52" s="41"/>
      <c r="Q52" s="28"/>
      <c r="R52" s="25"/>
    </row>
    <row r="53" spans="2:18" ht="14.25" customHeight="1" x14ac:dyDescent="0.2">
      <c r="B53" s="145"/>
      <c r="C53" s="38"/>
      <c r="D53" s="39"/>
      <c r="E53" s="89" t="str">
        <f>IF( ISTEXT(D53), IFERROR(IF(VLOOKUP(D53,'HD-produkten'!$A$3:$E$64, 4, FALSE) &gt; 0, VLOOKUP(D53,'HD-produkten'!$A$3:$E$64, 4, FALSE), ""), ""), "")</f>
        <v/>
      </c>
      <c r="F53" s="40"/>
      <c r="G53" s="84" t="str">
        <f>IF( ISTEXT(D53),  IFERROR(IF(VLOOKUP(D53,'HD-produkten'!$A$3:$E$16, 3, FALSE) &gt; 0, VLOOKUP(D53,'HD-produkten'!$A$3:$E$64, 3, FALSE), ""), ""), "")</f>
        <v/>
      </c>
      <c r="H53" s="40"/>
      <c r="I53" s="84" t="str">
        <f t="shared" si="4"/>
        <v/>
      </c>
      <c r="J53" s="40"/>
      <c r="K53" s="85" t="str">
        <f t="shared" si="11"/>
        <v/>
      </c>
      <c r="L53" s="85" t="str">
        <f t="shared" si="2"/>
        <v/>
      </c>
      <c r="M53" s="91" t="str">
        <f t="shared" si="12"/>
        <v/>
      </c>
      <c r="N53" s="41"/>
      <c r="Q53" s="28"/>
      <c r="R53" s="25"/>
    </row>
    <row r="54" spans="2:18" ht="14.25" customHeight="1" x14ac:dyDescent="0.2">
      <c r="B54" s="145"/>
      <c r="C54" s="38"/>
      <c r="D54" s="39"/>
      <c r="E54" s="89" t="str">
        <f>IF( ISTEXT(D54), IFERROR(IF(VLOOKUP(D54,'HD-produkten'!$A$3:$E$64, 4, FALSE) &gt; 0, VLOOKUP(D54,'HD-produkten'!$A$3:$E$64, 4, FALSE), ""), ""), "")</f>
        <v/>
      </c>
      <c r="F54" s="40"/>
      <c r="G54" s="84" t="str">
        <f>IF( ISTEXT(D54),  IFERROR(IF(VLOOKUP(D54,'HD-produkten'!$A$3:$E$16, 3, FALSE) &gt; 0, VLOOKUP(D54,'HD-produkten'!$A$3:$E$64, 3, FALSE), ""), ""), "")</f>
        <v/>
      </c>
      <c r="H54" s="40"/>
      <c r="I54" s="84" t="str">
        <f t="shared" si="4"/>
        <v/>
      </c>
      <c r="J54" s="40"/>
      <c r="K54" s="85" t="str">
        <f t="shared" si="11"/>
        <v/>
      </c>
      <c r="L54" s="85" t="str">
        <f t="shared" si="2"/>
        <v/>
      </c>
      <c r="M54" s="91" t="str">
        <f t="shared" si="12"/>
        <v/>
      </c>
      <c r="N54" s="41"/>
      <c r="Q54" s="28"/>
      <c r="R54" s="25"/>
    </row>
    <row r="55" spans="2:18" ht="14.25" customHeight="1" x14ac:dyDescent="0.2">
      <c r="B55" s="145"/>
      <c r="C55" s="38"/>
      <c r="D55" s="39"/>
      <c r="E55" s="89" t="str">
        <f>IF( ISTEXT(D55), IFERROR(IF(VLOOKUP(D55,'HD-produkten'!$A$3:$E$64, 4, FALSE) &gt; 0, VLOOKUP(D55,'HD-produkten'!$A$3:$E$64, 4, FALSE), ""), ""), "")</f>
        <v/>
      </c>
      <c r="F55" s="40"/>
      <c r="G55" s="84" t="str">
        <f>IF( ISTEXT(D55),  IFERROR(IF(VLOOKUP(D55,'HD-produkten'!$A$3:$E$16, 3, FALSE) &gt; 0, VLOOKUP(D55,'HD-produkten'!$A$3:$E$64, 3, FALSE), ""), ""), "")</f>
        <v/>
      </c>
      <c r="H55" s="40"/>
      <c r="I55" s="84" t="str">
        <f t="shared" si="4"/>
        <v/>
      </c>
      <c r="J55" s="40"/>
      <c r="K55" s="85" t="str">
        <f t="shared" si="11"/>
        <v/>
      </c>
      <c r="L55" s="85" t="str">
        <f t="shared" si="2"/>
        <v/>
      </c>
      <c r="M55" s="91" t="str">
        <f t="shared" si="12"/>
        <v/>
      </c>
      <c r="N55" s="41"/>
      <c r="Q55" s="28"/>
      <c r="R55" s="25"/>
    </row>
    <row r="56" spans="2:18" ht="14.25" customHeight="1" x14ac:dyDescent="0.2">
      <c r="B56" s="145"/>
      <c r="C56" s="38"/>
      <c r="D56" s="39"/>
      <c r="E56" s="89" t="str">
        <f>IF( ISTEXT(D56), IFERROR(IF(VLOOKUP(D56,'HD-produkten'!$A$3:$E$64, 4, FALSE) &gt; 0, VLOOKUP(D56,'HD-produkten'!$A$3:$E$64, 4, FALSE), ""), ""), "")</f>
        <v/>
      </c>
      <c r="F56" s="40"/>
      <c r="G56" s="84" t="str">
        <f>IF( ISTEXT(D56),  IFERROR(IF(VLOOKUP(D56,'HD-produkten'!$A$3:$E$16, 3, FALSE) &gt; 0, VLOOKUP(D56,'HD-produkten'!$A$3:$E$64, 3, FALSE), ""), ""), "")</f>
        <v/>
      </c>
      <c r="H56" s="40"/>
      <c r="I56" s="84" t="str">
        <f t="shared" si="4"/>
        <v/>
      </c>
      <c r="J56" s="40"/>
      <c r="K56" s="85" t="str">
        <f t="shared" si="11"/>
        <v/>
      </c>
      <c r="L56" s="85" t="str">
        <f t="shared" si="2"/>
        <v/>
      </c>
      <c r="M56" s="91" t="str">
        <f t="shared" si="12"/>
        <v/>
      </c>
      <c r="N56" s="41"/>
      <c r="Q56" s="28"/>
      <c r="R56" s="25"/>
    </row>
    <row r="57" spans="2:18" ht="14.25" customHeight="1" thickBot="1" x14ac:dyDescent="0.25">
      <c r="B57" s="156"/>
      <c r="C57" s="42"/>
      <c r="D57" s="43"/>
      <c r="E57" s="86" t="str">
        <f>IF( ISTEXT(D57), IFERROR(IF(VLOOKUP(D57,'HD-produkten'!$A$3:$E$64, 4, FALSE) &gt; 0, VLOOKUP(D57,'HD-produkten'!$A$3:$E$64, 4, FALSE), ""), ""), "")</f>
        <v/>
      </c>
      <c r="F57" s="44"/>
      <c r="G57" s="87" t="str">
        <f>IF( ISTEXT(D57),  IFERROR(IF(VLOOKUP(D57,'HD-produkten'!$A$3:$E$16, 3, FALSE) &gt; 0, VLOOKUP(D57,'HD-produkten'!$A$3:$E$64, 3, FALSE), ""), ""), "")</f>
        <v/>
      </c>
      <c r="H57" s="44"/>
      <c r="I57" s="87" t="str">
        <f t="shared" si="4"/>
        <v/>
      </c>
      <c r="J57" s="44"/>
      <c r="K57" s="88" t="str">
        <f>IF(ISNUMBER(M57), $H$15/H57 * IF(D57 &lt;&gt; "Kumulus® WG", M57 * $H$11/$H$13, E57), "")</f>
        <v/>
      </c>
      <c r="L57" s="88" t="str">
        <f t="shared" si="2"/>
        <v/>
      </c>
      <c r="M57" s="88" t="str">
        <f>IF(AND( ISTEXT(D57), OR( ISNUMBER(F57), ISNUMBER(E57)), ISNUMBER(H57), ISNUMBER(I57), ISNUMBER($H$9), ISNUMBER($H$13)), IF(D57="Kumulus® WG", 3, IF(ISNUMBER(F57), F57, E57)*I57/$H$13), "")</f>
        <v/>
      </c>
      <c r="N57" s="45"/>
      <c r="Q57" s="28"/>
      <c r="R57" s="25"/>
    </row>
    <row r="58" spans="2:18" ht="14.25" customHeight="1" x14ac:dyDescent="0.2">
      <c r="B58" s="157" t="s">
        <v>76</v>
      </c>
      <c r="C58" s="101"/>
      <c r="D58" s="47"/>
      <c r="E58" s="103" t="str">
        <f>IF( ISTEXT(D58), IFERROR(IF(VLOOKUP(D58,'HD-produkten'!$A$3:$E$64, 4, FALSE) &gt; 0, VLOOKUP(D58,'HD-produkten'!$A$3:$E$64, 4, FALSE), ""), ""), "")</f>
        <v/>
      </c>
      <c r="F58" s="48"/>
      <c r="G58" s="105" t="str">
        <f>IF( ISTEXT(D58),  IFERROR(IF(VLOOKUP(D58,'HD-produkten'!$A$3:$E$16, 3, FALSE) &gt; 0, VLOOKUP(D58,'HD-produkten'!$A$3:$E$64, 3, FALSE), ""), ""), "")</f>
        <v/>
      </c>
      <c r="H58" s="48"/>
      <c r="I58" s="90" t="str">
        <f t="shared" si="4"/>
        <v/>
      </c>
      <c r="J58" s="48"/>
      <c r="K58" s="106" t="str">
        <f>IF(ISNUMBER(M58), $H$15/H58 * IF(D58 &lt;&gt; "Kumulus® WG", M58 * $H$11/$H$13, E58), "")</f>
        <v/>
      </c>
      <c r="L58" s="91" t="str">
        <f t="shared" si="2"/>
        <v/>
      </c>
      <c r="M58" s="91" t="str">
        <f>IF(AND( ISTEXT(D58), OR( ISNUMBER(F58), ISNUMBER(E58)), ISNUMBER(H58), ISNUMBER(I58), ISNUMBER($H$9), ISNUMBER($H$13)), IF(D58="Kumulus® WG", 3, IF(ISNUMBER(F58), F58, E58)*I58/$H$13), "")</f>
        <v/>
      </c>
      <c r="N58" s="49"/>
      <c r="Q58" s="28"/>
      <c r="R58" s="25"/>
    </row>
    <row r="59" spans="2:18" ht="14.25" customHeight="1" x14ac:dyDescent="0.2">
      <c r="B59" s="145"/>
      <c r="C59" s="38"/>
      <c r="D59" s="39"/>
      <c r="E59" s="89" t="str">
        <f>IF( ISTEXT(D59), IFERROR(IF(VLOOKUP(D59,'HD-produkten'!$A$3:$E$64, 4, FALSE) &gt; 0, VLOOKUP(D59,'HD-produkten'!$A$3:$E$64, 4, FALSE), ""), ""), "")</f>
        <v/>
      </c>
      <c r="F59" s="40"/>
      <c r="G59" s="84" t="str">
        <f>IF( ISTEXT(D59),  IFERROR(IF(VLOOKUP(D59,'HD-produkten'!$A$3:$E$16, 3, FALSE) &gt; 0, VLOOKUP(D59,'HD-produkten'!$A$3:$E$64, 3, FALSE), ""), ""), "")</f>
        <v/>
      </c>
      <c r="H59" s="40"/>
      <c r="I59" s="84" t="str">
        <f t="shared" si="4"/>
        <v/>
      </c>
      <c r="J59" s="40"/>
      <c r="K59" s="85" t="str">
        <f t="shared" ref="K59:K65" si="13">IF(ISNUMBER(M59), $H$15/H59 * IF(D59 &lt;&gt; "Kumulus® WG", M59 * $H$11/$H$13, E59), "")</f>
        <v/>
      </c>
      <c r="L59" s="85" t="str">
        <f t="shared" si="2"/>
        <v/>
      </c>
      <c r="M59" s="91" t="str">
        <f>IF(AND( ISTEXT(D59), OR( ISNUMBER(F59), ISNUMBER(E59)), ISNUMBER(H59), ISNUMBER(I59), ISNUMBER($H$9), ISNUMBER($H$13)), IF(D59="Kumulus® WG", 3, IF(ISNUMBER(F59), F59, E59)*I59/$H$13), "")</f>
        <v/>
      </c>
      <c r="N59" s="41"/>
      <c r="Q59" s="28"/>
      <c r="R59" s="25"/>
    </row>
    <row r="60" spans="2:18" ht="14.25" customHeight="1" x14ac:dyDescent="0.2">
      <c r="B60" s="145"/>
      <c r="C60" s="38"/>
      <c r="D60" s="39"/>
      <c r="E60" s="89" t="str">
        <f>IF( ISTEXT(D60), IFERROR(IF(VLOOKUP(D60,'HD-produkten'!$A$3:$E$64, 4, FALSE) &gt; 0, VLOOKUP(D60,'HD-produkten'!$A$3:$E$64, 4, FALSE), ""), ""), "")</f>
        <v/>
      </c>
      <c r="F60" s="40"/>
      <c r="G60" s="84" t="str">
        <f>IF( ISTEXT(D60),  IFERROR(IF(VLOOKUP(D60,'HD-produkten'!$A$3:$E$16, 3, FALSE) &gt; 0, VLOOKUP(D60,'HD-produkten'!$A$3:$E$64, 3, FALSE), ""), ""), "")</f>
        <v/>
      </c>
      <c r="H60" s="40"/>
      <c r="I60" s="84" t="str">
        <f t="shared" si="4"/>
        <v/>
      </c>
      <c r="J60" s="40"/>
      <c r="K60" s="85" t="str">
        <f t="shared" si="13"/>
        <v/>
      </c>
      <c r="L60" s="85" t="str">
        <f t="shared" si="2"/>
        <v/>
      </c>
      <c r="M60" s="91" t="str">
        <f t="shared" ref="M60:M65" si="14">IF(AND( ISTEXT(D60), OR( ISNUMBER(F60), ISNUMBER(E60)), ISNUMBER(H60), ISNUMBER(I60), ISNUMBER($H$9), ISNUMBER($H$13)), IF(D60="Kumulus® WG", 3, IF(ISNUMBER(F60), F60, E60)*I60/$H$13), "")</f>
        <v/>
      </c>
      <c r="N60" s="41"/>
      <c r="Q60" s="28"/>
      <c r="R60" s="25"/>
    </row>
    <row r="61" spans="2:18" ht="14.25" customHeight="1" x14ac:dyDescent="0.2">
      <c r="B61" s="145"/>
      <c r="C61" s="38"/>
      <c r="D61" s="39"/>
      <c r="E61" s="89" t="str">
        <f>IF( ISTEXT(D61), IFERROR(IF(VLOOKUP(D61,'HD-produkten'!$A$3:$E$64, 4, FALSE) &gt; 0, VLOOKUP(D61,'HD-produkten'!$A$3:$E$64, 4, FALSE), ""), ""), "")</f>
        <v/>
      </c>
      <c r="F61" s="40"/>
      <c r="G61" s="84" t="str">
        <f>IF( ISTEXT(D61),  IFERROR(IF(VLOOKUP(D61,'HD-produkten'!$A$3:$E$16, 3, FALSE) &gt; 0, VLOOKUP(D61,'HD-produkten'!$A$3:$E$64, 3, FALSE), ""), ""), "")</f>
        <v/>
      </c>
      <c r="H61" s="40"/>
      <c r="I61" s="84" t="str">
        <f t="shared" si="4"/>
        <v/>
      </c>
      <c r="J61" s="40"/>
      <c r="K61" s="85" t="str">
        <f t="shared" si="13"/>
        <v/>
      </c>
      <c r="L61" s="85" t="str">
        <f t="shared" si="2"/>
        <v/>
      </c>
      <c r="M61" s="91" t="str">
        <f t="shared" si="14"/>
        <v/>
      </c>
      <c r="N61" s="41"/>
      <c r="Q61" s="28"/>
      <c r="R61" s="25"/>
    </row>
    <row r="62" spans="2:18" ht="14.25" customHeight="1" x14ac:dyDescent="0.2">
      <c r="B62" s="145"/>
      <c r="C62" s="38"/>
      <c r="D62" s="39"/>
      <c r="E62" s="89" t="str">
        <f>IF( ISTEXT(D62), IFERROR(IF(VLOOKUP(D62,'HD-produkten'!$A$3:$E$64, 4, FALSE) &gt; 0, VLOOKUP(D62,'HD-produkten'!$A$3:$E$64, 4, FALSE), ""), ""), "")</f>
        <v/>
      </c>
      <c r="F62" s="40"/>
      <c r="G62" s="84" t="str">
        <f>IF( ISTEXT(D62),  IFERROR(IF(VLOOKUP(D62,'HD-produkten'!$A$3:$E$16, 3, FALSE) &gt; 0, VLOOKUP(D62,'HD-produkten'!$A$3:$E$64, 3, FALSE), ""), ""), "")</f>
        <v/>
      </c>
      <c r="H62" s="40"/>
      <c r="I62" s="84" t="str">
        <f t="shared" si="4"/>
        <v/>
      </c>
      <c r="J62" s="40"/>
      <c r="K62" s="85" t="str">
        <f t="shared" si="13"/>
        <v/>
      </c>
      <c r="L62" s="85" t="str">
        <f t="shared" si="2"/>
        <v/>
      </c>
      <c r="M62" s="91" t="str">
        <f t="shared" si="14"/>
        <v/>
      </c>
      <c r="N62" s="41"/>
      <c r="Q62" s="28"/>
      <c r="R62" s="25"/>
    </row>
    <row r="63" spans="2:18" ht="14.25" customHeight="1" x14ac:dyDescent="0.2">
      <c r="B63" s="145"/>
      <c r="C63" s="38"/>
      <c r="D63" s="39"/>
      <c r="E63" s="89" t="str">
        <f>IF( ISTEXT(D63), IFERROR(IF(VLOOKUP(D63,'HD-produkten'!$A$3:$E$64, 4, FALSE) &gt; 0, VLOOKUP(D63,'HD-produkten'!$A$3:$E$64, 4, FALSE), ""), ""), "")</f>
        <v/>
      </c>
      <c r="F63" s="40"/>
      <c r="G63" s="84" t="str">
        <f>IF( ISTEXT(D63),  IFERROR(IF(VLOOKUP(D63,'HD-produkten'!$A$3:$E$16, 3, FALSE) &gt; 0, VLOOKUP(D63,'HD-produkten'!$A$3:$E$64, 3, FALSE), ""), ""), "")</f>
        <v/>
      </c>
      <c r="H63" s="40"/>
      <c r="I63" s="84" t="str">
        <f t="shared" si="4"/>
        <v/>
      </c>
      <c r="J63" s="40"/>
      <c r="K63" s="85" t="str">
        <f t="shared" si="13"/>
        <v/>
      </c>
      <c r="L63" s="85" t="str">
        <f t="shared" si="2"/>
        <v/>
      </c>
      <c r="M63" s="91" t="str">
        <f t="shared" si="14"/>
        <v/>
      </c>
      <c r="N63" s="41"/>
      <c r="Q63" s="28"/>
      <c r="R63" s="25"/>
    </row>
    <row r="64" spans="2:18" ht="14.25" customHeight="1" x14ac:dyDescent="0.2">
      <c r="B64" s="145"/>
      <c r="C64" s="38"/>
      <c r="D64" s="39"/>
      <c r="E64" s="89" t="str">
        <f>IF( ISTEXT(D64), IFERROR(IF(VLOOKUP(D64,'HD-produkten'!$A$3:$E$64, 4, FALSE) &gt; 0, VLOOKUP(D64,'HD-produkten'!$A$3:$E$64, 4, FALSE), ""), ""), "")</f>
        <v/>
      </c>
      <c r="F64" s="40"/>
      <c r="G64" s="84" t="str">
        <f>IF( ISTEXT(D64),  IFERROR(IF(VLOOKUP(D64,'HD-produkten'!$A$3:$E$16, 3, FALSE) &gt; 0, VLOOKUP(D64,'HD-produkten'!$A$3:$E$64, 3, FALSE), ""), ""), "")</f>
        <v/>
      </c>
      <c r="H64" s="40"/>
      <c r="I64" s="84" t="str">
        <f t="shared" si="4"/>
        <v/>
      </c>
      <c r="J64" s="40"/>
      <c r="K64" s="85" t="str">
        <f t="shared" si="13"/>
        <v/>
      </c>
      <c r="L64" s="85" t="str">
        <f t="shared" si="2"/>
        <v/>
      </c>
      <c r="M64" s="91" t="str">
        <f t="shared" si="14"/>
        <v/>
      </c>
      <c r="N64" s="41"/>
      <c r="Q64" s="28"/>
      <c r="R64" s="25"/>
    </row>
    <row r="65" spans="2:18" ht="14.25" customHeight="1" x14ac:dyDescent="0.2">
      <c r="B65" s="145"/>
      <c r="C65" s="38"/>
      <c r="D65" s="39"/>
      <c r="E65" s="89" t="str">
        <f>IF( ISTEXT(D65), IFERROR(IF(VLOOKUP(D65,'HD-produkten'!$A$3:$E$64, 4, FALSE) &gt; 0, VLOOKUP(D65,'HD-produkten'!$A$3:$E$64, 4, FALSE), ""), ""), "")</f>
        <v/>
      </c>
      <c r="F65" s="40"/>
      <c r="G65" s="84" t="str">
        <f>IF( ISTEXT(D65),  IFERROR(IF(VLOOKUP(D65,'HD-produkten'!$A$3:$E$16, 3, FALSE) &gt; 0, VLOOKUP(D65,'HD-produkten'!$A$3:$E$64, 3, FALSE), ""), ""), "")</f>
        <v/>
      </c>
      <c r="H65" s="40"/>
      <c r="I65" s="84" t="str">
        <f>IF(AND(ISNUMBER(H65),ISNUMBER($H$13),ISNUMBER($H$15), ISTEXT(D65)), $H$13*H65/$H$15, "")</f>
        <v/>
      </c>
      <c r="J65" s="40"/>
      <c r="K65" s="85" t="str">
        <f t="shared" si="13"/>
        <v/>
      </c>
      <c r="L65" s="85" t="str">
        <f t="shared" si="2"/>
        <v/>
      </c>
      <c r="M65" s="91" t="str">
        <f t="shared" si="14"/>
        <v/>
      </c>
      <c r="N65" s="41"/>
      <c r="Q65" s="28"/>
      <c r="R65" s="25"/>
    </row>
    <row r="66" spans="2:18" ht="14.25" customHeight="1" thickBot="1" x14ac:dyDescent="0.25">
      <c r="B66" s="156"/>
      <c r="C66" s="42"/>
      <c r="D66" s="43"/>
      <c r="E66" s="86" t="str">
        <f>IF( ISTEXT(D66), IFERROR(IF(VLOOKUP(D66,'HD-produkten'!$A$3:$E$64, 4, FALSE) &gt; 0, VLOOKUP(D66,'HD-produkten'!$A$3:$E$64, 4, FALSE), ""), ""), "")</f>
        <v/>
      </c>
      <c r="F66" s="44"/>
      <c r="G66" s="87" t="str">
        <f>IF( ISTEXT(D66),  IFERROR(IF(VLOOKUP(D66,'HD-produkten'!$A$3:$E$16, 3, FALSE) &gt; 0, VLOOKUP(D66,'HD-produkten'!$A$3:$E$64, 3, FALSE), ""), ""), "")</f>
        <v/>
      </c>
      <c r="H66" s="44"/>
      <c r="I66" s="87" t="str">
        <f t="shared" si="4"/>
        <v/>
      </c>
      <c r="J66" s="44"/>
      <c r="K66" s="88" t="str">
        <f>IF(ISNUMBER(M66), $H$15/H66 * IF(D66 &lt;&gt; "Kumulus® WG", M66 * $H$11/$H$13, E66), "")</f>
        <v/>
      </c>
      <c r="L66" s="88" t="str">
        <f t="shared" si="2"/>
        <v/>
      </c>
      <c r="M66" s="88" t="str">
        <f>IF(AND( ISTEXT(D66), OR( ISNUMBER(F66), ISNUMBER(E66)), ISNUMBER(H66), ISNUMBER(I66), ISNUMBER($H$9), ISNUMBER($H$13)), IF(D66="Kumulus® WG", 3, IF(ISNUMBER(F66), F66, E66)*I66/$H$13), "")</f>
        <v/>
      </c>
      <c r="N66" s="45"/>
      <c r="Q66" s="28"/>
      <c r="R66" s="25"/>
    </row>
    <row r="67" spans="2:18" ht="13.65" customHeight="1" x14ac:dyDescent="0.2">
      <c r="B67" s="157" t="s">
        <v>77</v>
      </c>
      <c r="C67" s="101"/>
      <c r="D67" s="102"/>
      <c r="E67" s="103" t="str">
        <f>IF( ISTEXT(D67), IFERROR(IF(VLOOKUP(D67,'HD-produkten'!$A$3:$E$64, 4, FALSE) &gt; 0, VLOOKUP(D67,'HD-produkten'!$A$3:$E$64, 4, FALSE), ""), ""), "")</f>
        <v/>
      </c>
      <c r="F67" s="104"/>
      <c r="G67" s="105" t="str">
        <f>IF( ISTEXT(D67),  IFERROR(IF(VLOOKUP(D67,'HD-produkten'!$A$3:$E$16, 3, FALSE) &gt; 0, VLOOKUP(D67,'HD-produkten'!$A$3:$E$64, 3, FALSE), ""), ""), "")</f>
        <v/>
      </c>
      <c r="H67" s="104"/>
      <c r="I67" s="105" t="str">
        <f t="shared" si="4"/>
        <v/>
      </c>
      <c r="J67" s="104"/>
      <c r="K67" s="106" t="str">
        <f>IF(ISNUMBER(M67), $H$15/H67 * IF(D67 &lt;&gt; "Kumulus® WG", M67 * $H$11/$H$13, E67), "")</f>
        <v/>
      </c>
      <c r="L67" s="106" t="str">
        <f t="shared" si="2"/>
        <v/>
      </c>
      <c r="M67" s="106" t="str">
        <f>IF(AND( ISTEXT(D67), OR( ISNUMBER(F67), ISNUMBER(E67)), ISNUMBER(H67), ISNUMBER(I67), ISNUMBER($H$9), ISNUMBER($H$13)), IF(D67="Kumulus® WG", 3, IF(ISNUMBER(F67), F67, E67)*I67/$H$13), "")</f>
        <v/>
      </c>
      <c r="N67" s="107" t="s">
        <v>117</v>
      </c>
      <c r="Q67" s="28"/>
      <c r="R67" s="25"/>
    </row>
    <row r="68" spans="2:18" ht="13.65" customHeight="1" x14ac:dyDescent="0.2">
      <c r="B68" s="145"/>
      <c r="C68" s="38"/>
      <c r="D68" s="39"/>
      <c r="E68" s="89" t="str">
        <f>IF( ISTEXT(D68), IFERROR(IF(VLOOKUP(D68,'HD-produkten'!$A$3:$E$64, 4, FALSE) &gt; 0, VLOOKUP(D68,'HD-produkten'!$A$3:$E$64, 4, FALSE), ""), ""), "")</f>
        <v/>
      </c>
      <c r="F68" s="40"/>
      <c r="G68" s="84" t="str">
        <f>IF( ISTEXT(D68),  IFERROR(IF(VLOOKUP(D68,'HD-produkten'!$A$3:$E$16, 3, FALSE) &gt; 0, VLOOKUP(D68,'HD-produkten'!$A$3:$E$64, 3, FALSE), ""), ""), "")</f>
        <v/>
      </c>
      <c r="H68" s="40"/>
      <c r="I68" s="84" t="str">
        <f t="shared" si="4"/>
        <v/>
      </c>
      <c r="J68" s="40"/>
      <c r="K68" s="85" t="str">
        <f t="shared" ref="K68:K74" si="15">IF(ISNUMBER(M68), $H$15/H68 * IF(D68 &lt;&gt; "Kumulus® WG", M68 * $H$11/$H$13, E68), "")</f>
        <v/>
      </c>
      <c r="L68" s="85" t="str">
        <f t="shared" si="2"/>
        <v/>
      </c>
      <c r="M68" s="91" t="str">
        <f>IF(AND( ISTEXT(D68), OR( ISNUMBER(F68), ISNUMBER(E68)), ISNUMBER(H68), ISNUMBER(I68), ISNUMBER($H$9), ISNUMBER($H$13)), IF(D68="Kumulus® WG", 3, IF(ISNUMBER(F68), F68, E68)*I68/$H$13), "")</f>
        <v/>
      </c>
      <c r="N68" s="41"/>
      <c r="Q68" s="28"/>
      <c r="R68" s="25"/>
    </row>
    <row r="69" spans="2:18" ht="13.65" customHeight="1" x14ac:dyDescent="0.2">
      <c r="B69" s="145"/>
      <c r="C69" s="38"/>
      <c r="D69" s="39"/>
      <c r="E69" s="89" t="str">
        <f>IF( ISTEXT(D69), IFERROR(IF(VLOOKUP(D69,'HD-produkten'!$A$3:$E$64, 4, FALSE) &gt; 0, VLOOKUP(D69,'HD-produkten'!$A$3:$E$64, 4, FALSE), ""), ""), "")</f>
        <v/>
      </c>
      <c r="F69" s="40"/>
      <c r="G69" s="84" t="str">
        <f>IF( ISTEXT(D69),  IFERROR(IF(VLOOKUP(D69,'HD-produkten'!$A$3:$E$16, 3, FALSE) &gt; 0, VLOOKUP(D69,'HD-produkten'!$A$3:$E$64, 3, FALSE), ""), ""), "")</f>
        <v/>
      </c>
      <c r="H69" s="40"/>
      <c r="I69" s="84" t="str">
        <f t="shared" si="4"/>
        <v/>
      </c>
      <c r="J69" s="40"/>
      <c r="K69" s="85" t="str">
        <f t="shared" si="15"/>
        <v/>
      </c>
      <c r="L69" s="85" t="str">
        <f t="shared" si="2"/>
        <v/>
      </c>
      <c r="M69" s="91" t="str">
        <f t="shared" ref="M69:M74" si="16">IF(AND( ISTEXT(D69), OR( ISNUMBER(F69), ISNUMBER(E69)), ISNUMBER(H69), ISNUMBER(I69), ISNUMBER($H$9), ISNUMBER($H$13)), IF(D69="Kumulus® WG", 3, IF(ISNUMBER(F69), F69, E69)*I69/$H$13), "")</f>
        <v/>
      </c>
      <c r="N69" s="41"/>
      <c r="Q69" s="28"/>
      <c r="R69" s="25"/>
    </row>
    <row r="70" spans="2:18" ht="13.65" customHeight="1" x14ac:dyDescent="0.2">
      <c r="B70" s="145"/>
      <c r="C70" s="38"/>
      <c r="D70" s="39"/>
      <c r="E70" s="89" t="str">
        <f>IF( ISTEXT(D70), IFERROR(IF(VLOOKUP(D70,'HD-produkten'!$A$3:$E$64, 4, FALSE) &gt; 0, VLOOKUP(D70,'HD-produkten'!$A$3:$E$64, 4, FALSE), ""), ""), "")</f>
        <v/>
      </c>
      <c r="F70" s="40"/>
      <c r="G70" s="84" t="str">
        <f>IF( ISTEXT(D70),  IFERROR(IF(VLOOKUP(D70,'HD-produkten'!$A$3:$E$16, 3, FALSE) &gt; 0, VLOOKUP(D70,'HD-produkten'!$A$3:$E$64, 3, FALSE), ""), ""), "")</f>
        <v/>
      </c>
      <c r="H70" s="40"/>
      <c r="I70" s="84" t="str">
        <f t="shared" si="4"/>
        <v/>
      </c>
      <c r="J70" s="40"/>
      <c r="K70" s="85" t="str">
        <f t="shared" si="15"/>
        <v/>
      </c>
      <c r="L70" s="85" t="str">
        <f t="shared" si="2"/>
        <v/>
      </c>
      <c r="M70" s="91" t="str">
        <f t="shared" si="16"/>
        <v/>
      </c>
      <c r="N70" s="41"/>
      <c r="Q70" s="28"/>
      <c r="R70" s="25"/>
    </row>
    <row r="71" spans="2:18" ht="13.65" customHeight="1" x14ac:dyDescent="0.2">
      <c r="B71" s="145"/>
      <c r="C71" s="38"/>
      <c r="D71" s="39"/>
      <c r="E71" s="89" t="str">
        <f>IF( ISTEXT(D71), IFERROR(IF(VLOOKUP(D71,'HD-produkten'!$A$3:$E$64, 4, FALSE) &gt; 0, VLOOKUP(D71,'HD-produkten'!$A$3:$E$64, 4, FALSE), ""), ""), "")</f>
        <v/>
      </c>
      <c r="F71" s="40"/>
      <c r="G71" s="84" t="str">
        <f>IF( ISTEXT(D71),  IFERROR(IF(VLOOKUP(D71,'HD-produkten'!$A$3:$E$16, 3, FALSE) &gt; 0, VLOOKUP(D71,'HD-produkten'!$A$3:$E$64, 3, FALSE), ""), ""), "")</f>
        <v/>
      </c>
      <c r="H71" s="40"/>
      <c r="I71" s="84" t="str">
        <f t="shared" si="4"/>
        <v/>
      </c>
      <c r="J71" s="40"/>
      <c r="K71" s="85" t="str">
        <f t="shared" si="15"/>
        <v/>
      </c>
      <c r="L71" s="85" t="str">
        <f t="shared" si="2"/>
        <v/>
      </c>
      <c r="M71" s="91" t="str">
        <f t="shared" si="16"/>
        <v/>
      </c>
      <c r="N71" s="41"/>
      <c r="Q71" s="28"/>
      <c r="R71" s="25"/>
    </row>
    <row r="72" spans="2:18" ht="13.65" customHeight="1" x14ac:dyDescent="0.2">
      <c r="B72" s="145"/>
      <c r="C72" s="38"/>
      <c r="D72" s="39"/>
      <c r="E72" s="89" t="str">
        <f>IF( ISTEXT(D72), IFERROR(IF(VLOOKUP(D72,'HD-produkten'!$A$3:$E$64, 4, FALSE) &gt; 0, VLOOKUP(D72,'HD-produkten'!$A$3:$E$64, 4, FALSE), ""), ""), "")</f>
        <v/>
      </c>
      <c r="F72" s="40"/>
      <c r="G72" s="84" t="str">
        <f>IF( ISTEXT(D72),  IFERROR(IF(VLOOKUP(D72,'HD-produkten'!$A$3:$E$16, 3, FALSE) &gt; 0, VLOOKUP(D72,'HD-produkten'!$A$3:$E$64, 3, FALSE), ""), ""), "")</f>
        <v/>
      </c>
      <c r="H72" s="40"/>
      <c r="I72" s="84" t="str">
        <f t="shared" si="4"/>
        <v/>
      </c>
      <c r="J72" s="40"/>
      <c r="K72" s="85" t="str">
        <f t="shared" si="15"/>
        <v/>
      </c>
      <c r="L72" s="85" t="str">
        <f t="shared" si="2"/>
        <v/>
      </c>
      <c r="M72" s="91" t="str">
        <f t="shared" si="16"/>
        <v/>
      </c>
      <c r="N72" s="41"/>
      <c r="Q72" s="28"/>
      <c r="R72" s="25"/>
    </row>
    <row r="73" spans="2:18" ht="13.65" customHeight="1" x14ac:dyDescent="0.2">
      <c r="B73" s="145"/>
      <c r="C73" s="38"/>
      <c r="D73" s="39"/>
      <c r="E73" s="89" t="str">
        <f>IF( ISTEXT(D73), IFERROR(IF(VLOOKUP(D73,'HD-produkten'!$A$3:$E$64, 4, FALSE) &gt; 0, VLOOKUP(D73,'HD-produkten'!$A$3:$E$64, 4, FALSE), ""), ""), "")</f>
        <v/>
      </c>
      <c r="F73" s="40"/>
      <c r="G73" s="84" t="str">
        <f>IF( ISTEXT(D73),  IFERROR(IF(VLOOKUP(D73,'HD-produkten'!$A$3:$E$16, 3, FALSE) &gt; 0, VLOOKUP(D73,'HD-produkten'!$A$3:$E$64, 3, FALSE), ""), ""), "")</f>
        <v/>
      </c>
      <c r="H73" s="40"/>
      <c r="I73" s="84" t="str">
        <f t="shared" si="4"/>
        <v/>
      </c>
      <c r="J73" s="40"/>
      <c r="K73" s="85" t="str">
        <f t="shared" si="15"/>
        <v/>
      </c>
      <c r="L73" s="85" t="str">
        <f t="shared" si="2"/>
        <v/>
      </c>
      <c r="M73" s="91" t="str">
        <f t="shared" si="16"/>
        <v/>
      </c>
      <c r="N73" s="41"/>
      <c r="Q73" s="28"/>
      <c r="R73" s="25"/>
    </row>
    <row r="74" spans="2:18" ht="13.65" customHeight="1" x14ac:dyDescent="0.2">
      <c r="B74" s="145"/>
      <c r="C74" s="38"/>
      <c r="D74" s="39"/>
      <c r="E74" s="89" t="str">
        <f>IF( ISTEXT(D74), IFERROR(IF(VLOOKUP(D74,'HD-produkten'!$A$3:$E$64, 4, FALSE) &gt; 0, VLOOKUP(D74,'HD-produkten'!$A$3:$E$64, 4, FALSE), ""), ""), "")</f>
        <v/>
      </c>
      <c r="F74" s="40"/>
      <c r="G74" s="84" t="str">
        <f>IF( ISTEXT(D74),  IFERROR(IF(VLOOKUP(D74,'HD-produkten'!$A$3:$E$16, 3, FALSE) &gt; 0, VLOOKUP(D74,'HD-produkten'!$A$3:$E$64, 3, FALSE), ""), ""), "")</f>
        <v/>
      </c>
      <c r="H74" s="40"/>
      <c r="I74" s="84" t="str">
        <f t="shared" si="4"/>
        <v/>
      </c>
      <c r="J74" s="40"/>
      <c r="K74" s="85" t="str">
        <f t="shared" si="15"/>
        <v/>
      </c>
      <c r="L74" s="85" t="str">
        <f t="shared" si="2"/>
        <v/>
      </c>
      <c r="M74" s="91" t="str">
        <f t="shared" si="16"/>
        <v/>
      </c>
      <c r="N74" s="41"/>
      <c r="Q74" s="28"/>
      <c r="R74" s="25"/>
    </row>
    <row r="75" spans="2:18" ht="13.65" customHeight="1" thickBot="1" x14ac:dyDescent="0.25">
      <c r="B75" s="156"/>
      <c r="C75" s="42"/>
      <c r="D75" s="43"/>
      <c r="E75" s="86" t="str">
        <f>IF( ISTEXT(D75), IFERROR(IF(VLOOKUP(D75,'HD-produkten'!$A$3:$E$64, 4, FALSE) &gt; 0, VLOOKUP(D75,'HD-produkten'!$A$3:$E$64, 4, FALSE), ""), ""), "")</f>
        <v/>
      </c>
      <c r="F75" s="44"/>
      <c r="G75" s="87" t="str">
        <f>IF( ISTEXT(D75),  IFERROR(IF(VLOOKUP(D75,'HD-produkten'!$A$3:$E$16, 3, FALSE) &gt; 0, VLOOKUP(D75,'HD-produkten'!$A$3:$E$64, 3, FALSE), ""), ""), "")</f>
        <v/>
      </c>
      <c r="H75" s="44"/>
      <c r="I75" s="87" t="str">
        <f t="shared" si="4"/>
        <v/>
      </c>
      <c r="J75" s="44"/>
      <c r="K75" s="88" t="str">
        <f>IF(ISNUMBER(M75), $H$15/H75 * IF(D75 &lt;&gt; "Kumulus® WG", M75 * $H$11/$H$13, E75), "")</f>
        <v/>
      </c>
      <c r="L75" s="88" t="str">
        <f t="shared" si="2"/>
        <v/>
      </c>
      <c r="M75" s="88" t="str">
        <f>IF(AND( ISTEXT(D75), OR( ISNUMBER(F75), ISNUMBER(E75)), ISNUMBER(H75), ISNUMBER(I75), ISNUMBER($H$9), ISNUMBER($H$13)), IF(D75="Kumulus® WG", 3, IF(ISNUMBER(F75), F75, E75)*I75/$H$13), "")</f>
        <v/>
      </c>
      <c r="N75" s="45"/>
      <c r="Q75" s="28"/>
      <c r="R75" s="25"/>
    </row>
    <row r="76" spans="2:18" ht="13.65" customHeight="1" x14ac:dyDescent="0.2">
      <c r="B76" s="155" t="s">
        <v>78</v>
      </c>
      <c r="C76" s="101"/>
      <c r="D76" s="47"/>
      <c r="E76" s="103" t="str">
        <f>IF( ISTEXT(D76), IFERROR(IF(VLOOKUP(D76,'HD-produkten'!$A$3:$E$64, 4, FALSE) &gt; 0, VLOOKUP(D76,'HD-produkten'!$A$3:$E$64, 4, FALSE), ""), ""), "")</f>
        <v/>
      </c>
      <c r="F76" s="48"/>
      <c r="G76" s="105" t="str">
        <f>IF( ISTEXT(D76),  IFERROR(IF(VLOOKUP(D76,'HD-produkten'!$A$3:$E$16, 3, FALSE) &gt; 0, VLOOKUP(D76,'HD-produkten'!$A$3:$E$64, 3, FALSE), ""), ""), "")</f>
        <v/>
      </c>
      <c r="H76" s="48"/>
      <c r="I76" s="90" t="str">
        <f t="shared" si="4"/>
        <v/>
      </c>
      <c r="J76" s="48"/>
      <c r="K76" s="106" t="str">
        <f>IF(ISNUMBER(M76), $H$15/H76 * IF(D76 &lt;&gt; "Kumulus® WG", M76 * $H$11/$H$13, E76), "")</f>
        <v/>
      </c>
      <c r="L76" s="91" t="str">
        <f t="shared" si="2"/>
        <v/>
      </c>
      <c r="M76" s="91" t="str">
        <f>IF(AND( ISTEXT(D76), OR( ISNUMBER(F76), ISNUMBER(E76)), ISNUMBER(H76), ISNUMBER(I76), ISNUMBER($H$9), ISNUMBER($H$13)), IF(D76="Kumulus® WG", 3, IF(ISNUMBER(F76), F76, E76)*I76/$H$13), "")</f>
        <v/>
      </c>
      <c r="N76" s="49"/>
      <c r="Q76" s="28"/>
      <c r="R76" s="25"/>
    </row>
    <row r="77" spans="2:18" ht="13.65" customHeight="1" x14ac:dyDescent="0.2">
      <c r="B77" s="155"/>
      <c r="C77" s="46"/>
      <c r="D77" s="47"/>
      <c r="E77" s="89" t="str">
        <f>IF( ISTEXT(D77), IFERROR(IF(VLOOKUP(D77,'HD-produkten'!$A$3:$E$64, 4, FALSE) &gt; 0, VLOOKUP(D77,'HD-produkten'!$A$3:$E$64, 4, FALSE), ""), ""), "")</f>
        <v/>
      </c>
      <c r="F77" s="40"/>
      <c r="G77" s="84" t="str">
        <f>IF( ISTEXT(D77),  IFERROR(IF(VLOOKUP(D77,'HD-produkten'!$A$3:$E$16, 3, FALSE) &gt; 0, VLOOKUP(D77,'HD-produkten'!$A$3:$E$64, 3, FALSE), ""), ""), "")</f>
        <v/>
      </c>
      <c r="H77" s="40"/>
      <c r="I77" s="84" t="str">
        <f t="shared" si="4"/>
        <v/>
      </c>
      <c r="J77" s="40"/>
      <c r="K77" s="85" t="str">
        <f t="shared" ref="K77:K83" si="17">IF(ISNUMBER(M77), $H$15/H77 * IF(D77 &lt;&gt; "Kumulus® WG", M77 * $H$11/$H$13, E77), "")</f>
        <v/>
      </c>
      <c r="L77" s="85" t="str">
        <f t="shared" si="2"/>
        <v/>
      </c>
      <c r="M77" s="91" t="str">
        <f>IF(AND( ISTEXT(D77), OR( ISNUMBER(F77), ISNUMBER(E77)), ISNUMBER(H77), ISNUMBER(I77), ISNUMBER($H$9), ISNUMBER($H$13)), IF(D77="Kumulus® WG", 3, IF(ISNUMBER(F77), F77, E77)*I77/$H$13), "")</f>
        <v/>
      </c>
      <c r="N77" s="49"/>
      <c r="Q77" s="28"/>
      <c r="R77" s="25"/>
    </row>
    <row r="78" spans="2:18" ht="13.65" customHeight="1" x14ac:dyDescent="0.2">
      <c r="B78" s="155"/>
      <c r="C78" s="46"/>
      <c r="D78" s="47"/>
      <c r="E78" s="89" t="str">
        <f>IF( ISTEXT(D78), IFERROR(IF(VLOOKUP(D78,'HD-produkten'!$A$3:$E$64, 4, FALSE) &gt; 0, VLOOKUP(D78,'HD-produkten'!$A$3:$E$64, 4, FALSE), ""), ""), "")</f>
        <v/>
      </c>
      <c r="F78" s="40"/>
      <c r="G78" s="84" t="str">
        <f>IF( ISTEXT(D78),  IFERROR(IF(VLOOKUP(D78,'HD-produkten'!$A$3:$E$16, 3, FALSE) &gt; 0, VLOOKUP(D78,'HD-produkten'!$A$3:$E$64, 3, FALSE), ""), ""), "")</f>
        <v/>
      </c>
      <c r="H78" s="40"/>
      <c r="I78" s="84" t="str">
        <f t="shared" si="4"/>
        <v/>
      </c>
      <c r="J78" s="40"/>
      <c r="K78" s="85" t="str">
        <f t="shared" si="17"/>
        <v/>
      </c>
      <c r="L78" s="85" t="str">
        <f t="shared" si="2"/>
        <v/>
      </c>
      <c r="M78" s="91" t="str">
        <f t="shared" ref="M78:M82" si="18">IF(AND( ISTEXT(D78), OR( ISNUMBER(F78), ISNUMBER(E78)), ISNUMBER(H78), ISNUMBER(I78), ISNUMBER($H$9), ISNUMBER($H$13)), IF(D78="Kumulus® WG", 3, IF(ISNUMBER(F78), F78, E78)*I78/$H$13), "")</f>
        <v/>
      </c>
      <c r="N78" s="49"/>
      <c r="Q78" s="28"/>
      <c r="R78" s="25"/>
    </row>
    <row r="79" spans="2:18" ht="13.65" customHeight="1" x14ac:dyDescent="0.2">
      <c r="B79" s="145"/>
      <c r="C79" s="38"/>
      <c r="D79" s="39"/>
      <c r="E79" s="89" t="str">
        <f>IF( ISTEXT(D79), IFERROR(IF(VLOOKUP(D79,'HD-produkten'!$A$3:$E$64, 4, FALSE) &gt; 0, VLOOKUP(D79,'HD-produkten'!$A$3:$E$64, 4, FALSE), ""), ""), "")</f>
        <v/>
      </c>
      <c r="F79" s="40"/>
      <c r="G79" s="84" t="str">
        <f>IF( ISTEXT(D79),  IFERROR(IF(VLOOKUP(D79,'HD-produkten'!$A$3:$E$16, 3, FALSE) &gt; 0, VLOOKUP(D79,'HD-produkten'!$A$3:$E$64, 3, FALSE), ""), ""), "")</f>
        <v/>
      </c>
      <c r="H79" s="40"/>
      <c r="I79" s="84" t="str">
        <f t="shared" si="4"/>
        <v/>
      </c>
      <c r="J79" s="40"/>
      <c r="K79" s="85" t="str">
        <f t="shared" si="17"/>
        <v/>
      </c>
      <c r="L79" s="85" t="str">
        <f t="shared" si="2"/>
        <v/>
      </c>
      <c r="M79" s="91" t="str">
        <f t="shared" si="18"/>
        <v/>
      </c>
      <c r="N79" s="41"/>
      <c r="Q79" s="28"/>
      <c r="R79" s="25"/>
    </row>
    <row r="80" spans="2:18" ht="13.65" customHeight="1" x14ac:dyDescent="0.2">
      <c r="B80" s="145"/>
      <c r="C80" s="38"/>
      <c r="D80" s="39"/>
      <c r="E80" s="89" t="str">
        <f>IF( ISTEXT(D80), IFERROR(IF(VLOOKUP(D80,'HD-produkten'!$A$3:$E$64, 4, FALSE) &gt; 0, VLOOKUP(D80,'HD-produkten'!$A$3:$E$64, 4, FALSE), ""), ""), "")</f>
        <v/>
      </c>
      <c r="F80" s="40"/>
      <c r="G80" s="84" t="str">
        <f>IF( ISTEXT(D80),  IFERROR(IF(VLOOKUP(D80,'HD-produkten'!$A$3:$E$16, 3, FALSE) &gt; 0, VLOOKUP(D80,'HD-produkten'!$A$3:$E$64, 3, FALSE), ""), ""), "")</f>
        <v/>
      </c>
      <c r="H80" s="40"/>
      <c r="I80" s="84" t="str">
        <f t="shared" si="4"/>
        <v/>
      </c>
      <c r="J80" s="40"/>
      <c r="K80" s="85" t="str">
        <f t="shared" si="17"/>
        <v/>
      </c>
      <c r="L80" s="85" t="str">
        <f t="shared" si="2"/>
        <v/>
      </c>
      <c r="M80" s="91" t="str">
        <f t="shared" si="18"/>
        <v/>
      </c>
      <c r="N80" s="41"/>
      <c r="Q80" s="28"/>
      <c r="R80" s="25"/>
    </row>
    <row r="81" spans="2:18" ht="13.65" customHeight="1" x14ac:dyDescent="0.2">
      <c r="B81" s="145"/>
      <c r="C81" s="38"/>
      <c r="D81" s="39"/>
      <c r="E81" s="89" t="str">
        <f>IF( ISTEXT(D81), IFERROR(IF(VLOOKUP(D81,'HD-produkten'!$A$3:$E$64, 4, FALSE) &gt; 0, VLOOKUP(D81,'HD-produkten'!$A$3:$E$64, 4, FALSE), ""), ""), "")</f>
        <v/>
      </c>
      <c r="F81" s="40"/>
      <c r="G81" s="84" t="str">
        <f>IF( ISTEXT(D81),  IFERROR(IF(VLOOKUP(D81,'HD-produkten'!$A$3:$E$16, 3, FALSE) &gt; 0, VLOOKUP(D81,'HD-produkten'!$A$3:$E$64, 3, FALSE), ""), ""), "")</f>
        <v/>
      </c>
      <c r="H81" s="40"/>
      <c r="I81" s="84" t="str">
        <f t="shared" si="4"/>
        <v/>
      </c>
      <c r="J81" s="40"/>
      <c r="K81" s="85" t="str">
        <f t="shared" si="17"/>
        <v/>
      </c>
      <c r="L81" s="85" t="str">
        <f t="shared" si="2"/>
        <v/>
      </c>
      <c r="M81" s="91" t="str">
        <f t="shared" si="18"/>
        <v/>
      </c>
      <c r="N81" s="41"/>
      <c r="Q81" s="28"/>
      <c r="R81" s="25"/>
    </row>
    <row r="82" spans="2:18" ht="13.65" customHeight="1" x14ac:dyDescent="0.2">
      <c r="B82" s="145"/>
      <c r="C82" s="38"/>
      <c r="D82" s="39"/>
      <c r="E82" s="89" t="str">
        <f>IF( ISTEXT(D82), IFERROR(IF(VLOOKUP(D82,'HD-produkten'!$A$3:$E$64, 4, FALSE) &gt; 0, VLOOKUP(D82,'HD-produkten'!$A$3:$E$64, 4, FALSE), ""), ""), "")</f>
        <v/>
      </c>
      <c r="F82" s="40"/>
      <c r="G82" s="84" t="str">
        <f>IF( ISTEXT(D82),  IFERROR(IF(VLOOKUP(D82,'HD-produkten'!$A$3:$E$16, 3, FALSE) &gt; 0, VLOOKUP(D82,'HD-produkten'!$A$3:$E$64, 3, FALSE), ""), ""), "")</f>
        <v/>
      </c>
      <c r="H82" s="40"/>
      <c r="I82" s="84" t="str">
        <f t="shared" si="4"/>
        <v/>
      </c>
      <c r="J82" s="40"/>
      <c r="K82" s="85" t="str">
        <f t="shared" si="17"/>
        <v/>
      </c>
      <c r="L82" s="85" t="str">
        <f t="shared" si="2"/>
        <v/>
      </c>
      <c r="M82" s="91" t="str">
        <f t="shared" si="18"/>
        <v/>
      </c>
      <c r="N82" s="41"/>
      <c r="Q82" s="28"/>
      <c r="R82" s="25"/>
    </row>
    <row r="83" spans="2:18" ht="13.65" customHeight="1" x14ac:dyDescent="0.2">
      <c r="B83" s="145"/>
      <c r="C83" s="38"/>
      <c r="D83" s="39"/>
      <c r="E83" s="89" t="str">
        <f>IF( ISTEXT(D83), IFERROR(IF(VLOOKUP(D83,'HD-produkten'!$A$3:$E$64, 4, FALSE) &gt; 0, VLOOKUP(D83,'HD-produkten'!$A$3:$E$64, 4, FALSE), ""), ""), "")</f>
        <v/>
      </c>
      <c r="F83" s="40"/>
      <c r="G83" s="84" t="str">
        <f>IF( ISTEXT(D83),  IFERROR(IF(VLOOKUP(D83,'HD-produkten'!$A$3:$E$16, 3, FALSE) &gt; 0, VLOOKUP(D83,'HD-produkten'!$A$3:$E$64, 3, FALSE), ""), ""), "")</f>
        <v/>
      </c>
      <c r="H83" s="40"/>
      <c r="I83" s="84" t="str">
        <f t="shared" si="4"/>
        <v/>
      </c>
      <c r="J83" s="40"/>
      <c r="K83" s="85" t="str">
        <f t="shared" si="17"/>
        <v/>
      </c>
      <c r="L83" s="85" t="str">
        <f t="shared" si="2"/>
        <v/>
      </c>
      <c r="M83" s="85" t="str">
        <f>IF(AND( ISTEXT(D83), OR( ISNUMBER(F83), ISNUMBER(E83)), ISNUMBER(H83), ISNUMBER(I83), ISNUMBER($H$9), ISNUMBER($H$13)), IF(D83="Kumulus® WG", 3, IF(ISNUMBER(F83), F83, E83)*I83/$H$13), "")</f>
        <v/>
      </c>
      <c r="N83" s="41"/>
      <c r="Q83" s="28"/>
      <c r="R83" s="25"/>
    </row>
    <row r="84" spans="2:18" ht="11.4" x14ac:dyDescent="0.2"/>
    <row r="85" spans="2:18" x14ac:dyDescent="0.25">
      <c r="B85" s="26" t="s">
        <v>79</v>
      </c>
      <c r="C85" s="20" t="s">
        <v>80</v>
      </c>
    </row>
    <row r="86" spans="2:18" ht="11.4" x14ac:dyDescent="0.2">
      <c r="B86" s="20"/>
      <c r="C86" s="20" t="s">
        <v>81</v>
      </c>
    </row>
    <row r="87" spans="2:18" ht="11.4" x14ac:dyDescent="0.2">
      <c r="C87" s="17" t="s">
        <v>119</v>
      </c>
    </row>
    <row r="88" spans="2:18" ht="11.4" x14ac:dyDescent="0.2">
      <c r="C88" s="17" t="s">
        <v>118</v>
      </c>
    </row>
    <row r="89" spans="2:18" ht="11.4" x14ac:dyDescent="0.2"/>
    <row r="90" spans="2:18" ht="11.4" x14ac:dyDescent="0.2"/>
    <row r="91" spans="2:18" ht="11.4" x14ac:dyDescent="0.2"/>
    <row r="92" spans="2:18" ht="11.4" x14ac:dyDescent="0.2"/>
    <row r="93" spans="2:18" ht="11.4" x14ac:dyDescent="0.2"/>
    <row r="94" spans="2:18" ht="11.4" x14ac:dyDescent="0.2"/>
    <row r="95" spans="2:18" ht="11.4" x14ac:dyDescent="0.2"/>
  </sheetData>
  <sheetProtection algorithmName="SHA-512" hashValue="6150itPVnAl+DbBYj2xjYfDS8fB3n+4bRo47nsvv8xxeCSxaW53hUnClv9YcMK0s/RhfI0VUX+WGY+pVrKFabw==" saltValue="2GWb7NUWFGDzDCFJH4DA9Q==" spinCount="100000" sheet="1" objects="1" scenarios="1" selectLockedCells="1"/>
  <mergeCells count="13">
    <mergeCell ref="B19:B25"/>
    <mergeCell ref="H7:K7"/>
    <mergeCell ref="H9:K9"/>
    <mergeCell ref="H11:K11"/>
    <mergeCell ref="H13:K13"/>
    <mergeCell ref="H15:K15"/>
    <mergeCell ref="B76:B83"/>
    <mergeCell ref="B26:B33"/>
    <mergeCell ref="B34:B41"/>
    <mergeCell ref="B42:B49"/>
    <mergeCell ref="B50:B57"/>
    <mergeCell ref="B58:B66"/>
    <mergeCell ref="B67:B75"/>
  </mergeCells>
  <conditionalFormatting sqref="H7:K7 H9:K9 H11:K11 H13:K13 H15:K15">
    <cfRule type="expression" dxfId="12" priority="7">
      <formula>OR($H7 = "", $H7 &lt;= 0)</formula>
    </cfRule>
  </conditionalFormatting>
  <conditionalFormatting sqref="B7 B9 B11 B13 B15">
    <cfRule type="expression" dxfId="11" priority="6">
      <formula>OR($H7 = "", $H7 &lt;= 0)</formula>
    </cfRule>
  </conditionalFormatting>
  <conditionalFormatting sqref="H5">
    <cfRule type="expression" dxfId="10" priority="5">
      <formula>OR($H$7="", $H$9&lt;=0, $H$9="", $H$11&lt;=0, $H$11="", $H$13&lt;=0, $H$13="", $H$15&lt;=0, $H$15="")</formula>
    </cfRule>
  </conditionalFormatting>
  <conditionalFormatting sqref="C19:C83 H26:H83">
    <cfRule type="expression" dxfId="9" priority="4">
      <formula>AND(ISTEXT($D19), OR(C19="", C19&lt;=0))</formula>
    </cfRule>
  </conditionalFormatting>
  <conditionalFormatting sqref="F19:F83">
    <cfRule type="expression" dxfId="8" priority="3">
      <formula>AND(ISTEXT($D19), OR(E19="", E19&lt;=0), OR(F19="", F19&lt;=0))</formula>
    </cfRule>
  </conditionalFormatting>
  <conditionalFormatting sqref="H19:H25">
    <cfRule type="expression" dxfId="7" priority="1">
      <formula>$D19 = "Kumulus® WG"</formula>
    </cfRule>
    <cfRule type="expression" dxfId="6" priority="2">
      <formula>AND(ISTEXT($D19), OR($H19="", $H19&lt;=0), $D19 &lt;&gt; "Kumulus® WG")</formula>
    </cfRule>
  </conditionalFormatting>
  <dataValidations count="3">
    <dataValidation type="decimal" operator="greaterThanOrEqual" allowBlank="1" showInputMessage="1" showErrorMessage="1" errorTitle="Eingabeparameter nicht gültig" sqref="J19:J83 F19:F83">
      <formula1>0</formula1>
    </dataValidation>
    <dataValidation type="whole" allowBlank="1" showInputMessage="1" showErrorMessage="1" errorTitle="Eingabeparameter nicht gültig" error="Eingabe Parameter muss eine ganze Zahl zwischen 0 und der Anzahl der offenen Düsen bei voller Belaubung sein" sqref="H19:H83">
      <formula1>0</formula1>
      <formula2>$H$15</formula2>
    </dataValidation>
    <dataValidation type="list" allowBlank="1" promptTitle="aa" prompt="aaas" sqref="D19:D83">
      <formula1>product_list</formula1>
    </dataValidation>
  </dataValidations>
  <pageMargins left="0.19685039370078741" right="0.19685039370078741" top="0.23622047244094491" bottom="0.23622047244094491" header="0" footer="0"/>
  <pageSetup paperSize="9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76"/>
  <sheetViews>
    <sheetView showGridLines="0" zoomScaleNormal="100" workbookViewId="0">
      <selection activeCell="E4" sqref="E4"/>
    </sheetView>
  </sheetViews>
  <sheetFormatPr baseColWidth="10" defaultColWidth="0" defaultRowHeight="15" customHeight="1" zeroHeight="1" x14ac:dyDescent="0.3"/>
  <cols>
    <col min="1" max="1" width="3.5546875" style="53" customWidth="1"/>
    <col min="2" max="2" width="38.33203125" style="53" customWidth="1"/>
    <col min="3" max="3" width="11.5546875" style="53" customWidth="1"/>
    <col min="4" max="4" width="15.88671875" style="53" bestFit="1" customWidth="1"/>
    <col min="5" max="5" width="18.109375" style="53" customWidth="1"/>
    <col min="6" max="6" width="19" style="53" customWidth="1"/>
    <col min="7" max="7" width="4.44140625" style="53" customWidth="1"/>
    <col min="8" max="8" width="28.5546875" style="53" customWidth="1"/>
    <col min="9" max="9" width="4.109375" style="53" customWidth="1"/>
    <col min="10" max="10" width="15" style="53" hidden="1" customWidth="1"/>
    <col min="11" max="16384" width="9.109375" style="53" hidden="1"/>
  </cols>
  <sheetData>
    <row r="1" spans="1:9" s="51" customFormat="1" ht="72.75" customHeight="1" x14ac:dyDescent="0.4">
      <c r="B1" s="52" t="s">
        <v>112</v>
      </c>
      <c r="C1" s="52"/>
      <c r="D1" s="52"/>
      <c r="E1" s="52"/>
    </row>
    <row r="2" spans="1:9" s="51" customFormat="1" ht="15.75" customHeight="1" x14ac:dyDescent="0.3">
      <c r="D2" s="69" t="s">
        <v>1</v>
      </c>
      <c r="E2" s="69" t="s">
        <v>1</v>
      </c>
      <c r="F2" s="69" t="s">
        <v>1</v>
      </c>
      <c r="G2" s="69" t="s">
        <v>1</v>
      </c>
      <c r="H2" s="69" t="s">
        <v>1</v>
      </c>
      <c r="I2" s="69" t="s">
        <v>1</v>
      </c>
    </row>
    <row r="3" spans="1:9" ht="9.75" customHeight="1" x14ac:dyDescent="0.3"/>
    <row r="4" spans="1:9" ht="7.5" customHeight="1" x14ac:dyDescent="0.3">
      <c r="A4" s="54"/>
      <c r="B4" s="70" t="s">
        <v>1</v>
      </c>
      <c r="C4" s="70"/>
      <c r="D4" s="70" t="s">
        <v>1</v>
      </c>
      <c r="E4" s="70" t="s">
        <v>1</v>
      </c>
      <c r="F4" s="70" t="s">
        <v>1</v>
      </c>
      <c r="G4" s="70" t="s">
        <v>1</v>
      </c>
      <c r="H4" s="70" t="s">
        <v>1</v>
      </c>
      <c r="I4" s="70" t="s">
        <v>1</v>
      </c>
    </row>
    <row r="5" spans="1:9" ht="17.399999999999999" x14ac:dyDescent="0.3">
      <c r="A5" s="54"/>
      <c r="B5" s="71" t="s">
        <v>82</v>
      </c>
      <c r="C5" s="71"/>
      <c r="D5" s="70"/>
      <c r="E5" s="70"/>
      <c r="F5" s="70"/>
      <c r="G5" s="70"/>
      <c r="H5" s="70"/>
      <c r="I5" s="70"/>
    </row>
    <row r="6" spans="1:9" ht="8.25" customHeight="1" x14ac:dyDescent="0.3">
      <c r="A6" s="54"/>
      <c r="B6" s="70"/>
      <c r="C6" s="70"/>
      <c r="D6" s="70"/>
      <c r="E6" s="70"/>
      <c r="F6" s="70"/>
      <c r="G6" s="70"/>
      <c r="H6" s="70"/>
      <c r="I6" s="70"/>
    </row>
    <row r="7" spans="1:9" ht="14.4" x14ac:dyDescent="0.3">
      <c r="A7" s="54"/>
      <c r="B7" s="55" t="s">
        <v>83</v>
      </c>
      <c r="C7" s="56" t="str">
        <f>IF(ISNUMBER('Dosierrechner Blanko'!H9), CONCATENATE('Dosierrechner Blanko'!H9, " ha"), "")</f>
        <v/>
      </c>
      <c r="D7" s="54"/>
      <c r="E7" s="54"/>
      <c r="F7" s="54"/>
      <c r="G7" s="54"/>
      <c r="H7" s="54"/>
      <c r="I7" s="54"/>
    </row>
    <row r="8" spans="1:9" ht="14.4" x14ac:dyDescent="0.3">
      <c r="A8" s="54"/>
      <c r="B8" s="55" t="s">
        <v>84</v>
      </c>
      <c r="C8" s="50" t="str">
        <f>IF(SUM(H13:H43)/2 &gt; 0, SUM(H13:H43)/2, "")</f>
        <v/>
      </c>
      <c r="D8" s="54"/>
      <c r="E8" s="54"/>
      <c r="F8" s="54"/>
      <c r="G8" s="54"/>
      <c r="H8" s="54"/>
      <c r="I8" s="54"/>
    </row>
    <row r="9" spans="1:9" ht="14.4" x14ac:dyDescent="0.3">
      <c r="A9" s="54"/>
      <c r="B9" s="55" t="s">
        <v>85</v>
      </c>
      <c r="C9" s="50" t="str">
        <f>IF(AND(C8&gt;0, C8&lt;&gt;"", ISNUMBER('Dosierrechner Blanko'!H9)), C8/'Dosierrechner Blanko'!H9, "")</f>
        <v/>
      </c>
      <c r="D9" s="54"/>
      <c r="E9" s="54"/>
      <c r="F9" s="54"/>
      <c r="G9" s="54"/>
      <c r="H9" s="54"/>
      <c r="I9" s="54"/>
    </row>
    <row r="10" spans="1:9" ht="14.4" x14ac:dyDescent="0.3">
      <c r="A10" s="54"/>
      <c r="B10" s="54"/>
      <c r="C10" s="54"/>
      <c r="D10" s="54"/>
      <c r="E10" s="54"/>
      <c r="F10" s="54"/>
      <c r="G10" s="54"/>
      <c r="H10" s="54"/>
      <c r="I10" s="54"/>
    </row>
    <row r="11" spans="1:9" ht="14.4" x14ac:dyDescent="0.3">
      <c r="B11" s="57"/>
      <c r="C11" s="57"/>
      <c r="D11" s="57"/>
      <c r="E11" s="57"/>
      <c r="F11" s="58"/>
      <c r="G11" s="58"/>
      <c r="H11" s="58"/>
    </row>
    <row r="12" spans="1:9" s="59" customFormat="1" ht="30.75" customHeight="1" x14ac:dyDescent="0.3">
      <c r="B12" s="60" t="s">
        <v>20</v>
      </c>
      <c r="C12" s="128" t="s">
        <v>110</v>
      </c>
      <c r="D12" s="128" t="s">
        <v>86</v>
      </c>
      <c r="E12" s="128" t="s">
        <v>87</v>
      </c>
      <c r="F12" s="158" t="s">
        <v>88</v>
      </c>
      <c r="G12" s="159"/>
      <c r="H12" s="61" t="s">
        <v>47</v>
      </c>
    </row>
    <row r="13" spans="1:9" ht="14.4" x14ac:dyDescent="0.3">
      <c r="B13" s="65" t="str">
        <f t="array" ref="B13">IFERROR(INDEX( 'HD-produkten Blanko'!$A$3:$A$48, SMALL( IF(0 &lt; 'HD-produkten Blanko'!$F$3:$F$48, ROW('HD-produkten Blanko'!$F$3:$F$48)-2, ""), ROW(A1))), "")</f>
        <v/>
      </c>
      <c r="C13" s="100" t="str">
        <f>IF( B13&lt;&gt;"", VLOOKUP(B13,'HD-produkten Blanko'!$A$3:$F$113, 5, FALSE), "")</f>
        <v/>
      </c>
      <c r="D13" s="58" t="str">
        <f>IF( B13&lt;&gt;"", VLOOKUP(B13,'HD-produkten Blanko'!$A$3:$F$113, 2, FALSE), "")</f>
        <v/>
      </c>
      <c r="E13" s="109">
        <v>0</v>
      </c>
      <c r="F13" s="63" t="str">
        <f>IF( B13&lt;&gt;"", VLOOKUP(B13,'HD-produkten Blanko'!$A$3:$F$113, 6, FALSE), "")</f>
        <v/>
      </c>
      <c r="G13" s="53" t="str">
        <f>IF( B13&lt;&gt;"", VLOOKUP(B13,'HD-produkten Blanko'!$A$3:$F$113, 3, FALSE), "")</f>
        <v/>
      </c>
      <c r="H13" s="62" t="str">
        <f>IF(B13&lt;&gt;"",E13*F13,"Keine Daten verfügbar")</f>
        <v>Keine Daten verfügbar</v>
      </c>
      <c r="I13" s="64"/>
    </row>
    <row r="14" spans="1:9" ht="14.4" x14ac:dyDescent="0.3">
      <c r="B14" s="53" t="str">
        <f t="array" ref="B14">IFERROR(INDEX( 'HD-produkten Blanko'!$A$3:$A$48, SMALL( IF(0 &lt; 'HD-produkten Blanko'!$F$3:$F$48, ROW('HD-produkten Blanko'!$F$3:$F$48)-2, ""), ROW(A2))), "")</f>
        <v/>
      </c>
      <c r="C14" s="97" t="str">
        <f>IF( B14&lt;&gt;"", VLOOKUP(B14,'HD-produkten Blanko'!$A$3:$F$113, 5, FALSE), "")</f>
        <v/>
      </c>
      <c r="D14" s="53" t="str">
        <f>IF( B14&lt;&gt;"", VLOOKUP(B14,'HD-produkten Blanko'!$A$3:$F$113, 2, FALSE), "")</f>
        <v/>
      </c>
      <c r="E14" s="110">
        <v>0</v>
      </c>
      <c r="F14" s="67" t="str">
        <f>IF( B14&lt;&gt;"", VLOOKUP(B14,'HD-produkten Blanko'!$A$3:$F$113, 6, FALSE), "")</f>
        <v/>
      </c>
      <c r="G14" s="68" t="str">
        <f>IF( B14&lt;&gt;"", VLOOKUP(B14,'HD-produkten Blanko'!$A$3:$F$113, 3, FALSE), "")</f>
        <v/>
      </c>
      <c r="H14" s="66" t="str">
        <f>IF(B14&lt;&gt;"",E14*F14, IF(B13&lt;&gt;"", SUM(H$13:H13), ""))</f>
        <v/>
      </c>
    </row>
    <row r="15" spans="1:9" ht="14.4" x14ac:dyDescent="0.3">
      <c r="B15" s="53" t="str">
        <f t="array" ref="B15">IFERROR(INDEX( 'HD-produkten Blanko'!$A$3:$A$48, SMALL( IF(0 &lt; 'HD-produkten Blanko'!$F$3:$F$48, ROW('HD-produkten Blanko'!$F$3:$F$48)-2, ""), ROW(A3))), "")</f>
        <v/>
      </c>
      <c r="C15" s="97" t="str">
        <f>IF( B15&lt;&gt;"", VLOOKUP(B15,'HD-produkten Blanko'!$A$3:$F$113, 5, FALSE), "")</f>
        <v/>
      </c>
      <c r="D15" s="53" t="str">
        <f>IF( B15&lt;&gt;"", VLOOKUP(B15,'HD-produkten Blanko'!$A$3:$F$113, 2, FALSE), "")</f>
        <v/>
      </c>
      <c r="E15" s="109">
        <v>0</v>
      </c>
      <c r="F15" s="63" t="str">
        <f>IF( B15&lt;&gt;"", VLOOKUP(B15,'HD-produkten Blanko'!$A$3:$F$113, 6, FALSE), "")</f>
        <v/>
      </c>
      <c r="G15" s="53" t="str">
        <f>IF( B15&lt;&gt;"", VLOOKUP(B15,'HD-produkten Blanko'!$A$3:$F$113, 3, FALSE), "")</f>
        <v/>
      </c>
      <c r="H15" s="62" t="str">
        <f>IF(B15&lt;&gt;"",E15*F15, IF(B14&lt;&gt;"", SUM(H$13:H14), ""))</f>
        <v/>
      </c>
    </row>
    <row r="16" spans="1:9" ht="14.4" x14ac:dyDescent="0.3">
      <c r="B16" s="53" t="str">
        <f t="array" ref="B16">IFERROR(INDEX( 'HD-produkten Blanko'!$A$3:$A$48, SMALL( IF(0 &lt; 'HD-produkten Blanko'!$F$3:$F$48, ROW('HD-produkten Blanko'!$F$3:$F$48)-2, ""), ROW(A4))), "")</f>
        <v/>
      </c>
      <c r="C16" s="97" t="str">
        <f>IF( B16&lt;&gt;"", VLOOKUP(B16,'HD-produkten Blanko'!$A$3:$F$113, 5, FALSE), "")</f>
        <v/>
      </c>
      <c r="D16" s="53" t="str">
        <f>IF( B16&lt;&gt;"", VLOOKUP(B16,'HD-produkten Blanko'!$A$3:$F$113, 2, FALSE), "")</f>
        <v/>
      </c>
      <c r="E16" s="109">
        <v>0</v>
      </c>
      <c r="F16" s="63" t="str">
        <f>IF( B16&lt;&gt;"", VLOOKUP(B16,'HD-produkten Blanko'!$A$3:$F$113, 6, FALSE), "")</f>
        <v/>
      </c>
      <c r="G16" s="53" t="str">
        <f>IF( B16&lt;&gt;"", VLOOKUP(B16,'HD-produkten Blanko'!$A$3:$F$113, 3, FALSE), "")</f>
        <v/>
      </c>
      <c r="H16" s="62" t="str">
        <f>IF(B16&lt;&gt;"",E16*F16, IF(B15&lt;&gt;"", SUM(H$13:H15), ""))</f>
        <v/>
      </c>
    </row>
    <row r="17" spans="2:8" ht="14.4" x14ac:dyDescent="0.3">
      <c r="B17" s="53" t="str">
        <f t="array" ref="B17">IFERROR(INDEX( 'HD-produkten Blanko'!$A$3:$A$48, SMALL( IF(0 &lt; 'HD-produkten Blanko'!$F$3:$F$48, ROW('HD-produkten Blanko'!$F$3:$F$48)-2, ""), ROW(A5))), "")</f>
        <v/>
      </c>
      <c r="C17" s="97" t="str">
        <f>IF( B17&lt;&gt;"", VLOOKUP(B17,'HD-produkten Blanko'!$A$3:$F$113, 5, FALSE), "")</f>
        <v/>
      </c>
      <c r="D17" s="53" t="str">
        <f>IF( B17&lt;&gt;"", VLOOKUP(B17,'HD-produkten Blanko'!$A$3:$F$113, 2, FALSE), "")</f>
        <v/>
      </c>
      <c r="E17" s="109">
        <v>0</v>
      </c>
      <c r="F17" s="63" t="str">
        <f>IF( B17&lt;&gt;"", VLOOKUP(B17,'HD-produkten Blanko'!$A$3:$F$113, 6, FALSE), "")</f>
        <v/>
      </c>
      <c r="G17" s="53" t="str">
        <f>IF( B17&lt;&gt;"", VLOOKUP(B17,'HD-produkten Blanko'!$A$3:$F$113, 3, FALSE), "")</f>
        <v/>
      </c>
      <c r="H17" s="62" t="str">
        <f>IF(B17&lt;&gt;"",E17*F17, IF(B16&lt;&gt;"", SUM(H$13:H16), ""))</f>
        <v/>
      </c>
    </row>
    <row r="18" spans="2:8" ht="14.4" x14ac:dyDescent="0.3">
      <c r="B18" s="53" t="str">
        <f t="array" ref="B18">IFERROR(INDEX( 'HD-produkten Blanko'!$A$3:$A$48, SMALL( IF(0 &lt; 'HD-produkten Blanko'!$F$3:$F$48, ROW('HD-produkten Blanko'!$F$3:$F$48)-2, ""), ROW(A6))), "")</f>
        <v/>
      </c>
      <c r="C18" s="97" t="str">
        <f>IF( B18&lt;&gt;"", VLOOKUP(B18,'HD-produkten Blanko'!$A$3:$F$113, 5, FALSE), "")</f>
        <v/>
      </c>
      <c r="D18" s="53" t="str">
        <f>IF( B18&lt;&gt;"", VLOOKUP(B18,'HD-produkten Blanko'!$A$3:$F$113, 2, FALSE), "")</f>
        <v/>
      </c>
      <c r="E18" s="109">
        <v>0</v>
      </c>
      <c r="F18" s="63" t="str">
        <f>IF( B18&lt;&gt;"", VLOOKUP(B18,'HD-produkten Blanko'!$A$3:$F$113, 6, FALSE), "")</f>
        <v/>
      </c>
      <c r="G18" s="53" t="str">
        <f>IF( B18&lt;&gt;"", VLOOKUP(B18,'HD-produkten Blanko'!$A$3:$F$113, 3, FALSE), "")</f>
        <v/>
      </c>
      <c r="H18" s="62" t="str">
        <f>IF(B18&lt;&gt;"",E18*F18, IF(B17&lt;&gt;"", SUM(H$13:H17), ""))</f>
        <v/>
      </c>
    </row>
    <row r="19" spans="2:8" ht="14.4" x14ac:dyDescent="0.3">
      <c r="B19" s="53" t="str">
        <f t="array" ref="B19">IFERROR(INDEX( 'HD-produkten Blanko'!$A$3:$A$48, SMALL( IF(0 &lt; 'HD-produkten Blanko'!$F$3:$F$48, ROW('HD-produkten Blanko'!$F$3:$F$48)-2, ""), ROW(A7))), "")</f>
        <v/>
      </c>
      <c r="C19" s="97" t="str">
        <f>IF( B19&lt;&gt;"", VLOOKUP(B19,'HD-produkten Blanko'!$A$3:$F$113, 5, FALSE), "")</f>
        <v/>
      </c>
      <c r="D19" s="53" t="str">
        <f>IF( B19&lt;&gt;"", VLOOKUP(B19,'HD-produkten Blanko'!$A$3:$F$113, 2, FALSE), "")</f>
        <v/>
      </c>
      <c r="E19" s="109">
        <v>0</v>
      </c>
      <c r="F19" s="63" t="str">
        <f>IF( B19&lt;&gt;"", VLOOKUP(B19,'HD-produkten Blanko'!$A$3:$F$113, 6, FALSE), "")</f>
        <v/>
      </c>
      <c r="G19" s="53" t="str">
        <f>IF( B19&lt;&gt;"", VLOOKUP(B19,'HD-produkten Blanko'!$A$3:$F$113, 3, FALSE), "")</f>
        <v/>
      </c>
      <c r="H19" s="62" t="str">
        <f>IF(B19&lt;&gt;"",E19*F19, IF(B18&lt;&gt;"", SUM(H$13:H18), ""))</f>
        <v/>
      </c>
    </row>
    <row r="20" spans="2:8" ht="14.4" x14ac:dyDescent="0.3">
      <c r="B20" s="53" t="str">
        <f t="array" ref="B20">IFERROR(INDEX( 'HD-produkten Blanko'!$A$3:$A$48, SMALL( IF(0 &lt; 'HD-produkten Blanko'!$F$3:$F$48, ROW('HD-produkten Blanko'!$F$3:$F$48)-2, ""), ROW(A8))), "")</f>
        <v/>
      </c>
      <c r="C20" s="97" t="str">
        <f>IF( B20&lt;&gt;"", VLOOKUP(B20,'HD-produkten Blanko'!$A$3:$F$113, 5, FALSE), "")</f>
        <v/>
      </c>
      <c r="D20" s="53" t="str">
        <f>IF( B20&lt;&gt;"", VLOOKUP(B20,'HD-produkten Blanko'!$A$3:$F$113, 2, FALSE), "")</f>
        <v/>
      </c>
      <c r="E20" s="109">
        <v>0</v>
      </c>
      <c r="F20" s="63" t="str">
        <f>IF( B20&lt;&gt;"", VLOOKUP(B20,'HD-produkten Blanko'!$A$3:$F$113, 6, FALSE), "")</f>
        <v/>
      </c>
      <c r="G20" s="53" t="str">
        <f>IF( B20&lt;&gt;"", VLOOKUP(B20,'HD-produkten Blanko'!$A$3:$F$113, 3, FALSE), "")</f>
        <v/>
      </c>
      <c r="H20" s="62" t="str">
        <f>IF(B20&lt;&gt;"",E20*F20, IF(B19&lt;&gt;"", SUM(H$13:H19), ""))</f>
        <v/>
      </c>
    </row>
    <row r="21" spans="2:8" ht="14.4" x14ac:dyDescent="0.3">
      <c r="B21" s="53" t="str">
        <f t="array" ref="B21">IFERROR(INDEX( 'HD-produkten Blanko'!$A$3:$A$48, SMALL( IF(0 &lt; 'HD-produkten Blanko'!$F$3:$F$48, ROW('HD-produkten Blanko'!$F$3:$F$48)-2, ""), ROW(A9))), "")</f>
        <v/>
      </c>
      <c r="C21" s="97" t="str">
        <f>IF( B21&lt;&gt;"", VLOOKUP(B21,'HD-produkten Blanko'!$A$3:$F$113, 5, FALSE), "")</f>
        <v/>
      </c>
      <c r="D21" s="53" t="str">
        <f>IF( B21&lt;&gt;"", VLOOKUP(B21,'HD-produkten Blanko'!$A$3:$F$113, 2, FALSE), "")</f>
        <v/>
      </c>
      <c r="E21" s="109">
        <v>0</v>
      </c>
      <c r="F21" s="63" t="str">
        <f>IF( B21&lt;&gt;"", VLOOKUP(B21,'HD-produkten Blanko'!$A$3:$F$113, 6, FALSE), "")</f>
        <v/>
      </c>
      <c r="G21" s="53" t="str">
        <f>IF( B21&lt;&gt;"", VLOOKUP(B21,'HD-produkten Blanko'!$A$3:$F$113, 3, FALSE), "")</f>
        <v/>
      </c>
      <c r="H21" s="62" t="str">
        <f>IF(B21&lt;&gt;"",E21*F21, IF(B20&lt;&gt;"", SUM(H$13:H20), ""))</f>
        <v/>
      </c>
    </row>
    <row r="22" spans="2:8" ht="14.4" x14ac:dyDescent="0.3">
      <c r="B22" s="53" t="str">
        <f t="array" ref="B22">IFERROR(INDEX( 'HD-produkten Blanko'!$A$3:$A$48, SMALL( IF(0 &lt; 'HD-produkten Blanko'!$F$3:$F$48, ROW('HD-produkten Blanko'!$F$3:$F$48)-2, ""), ROW(A10))), "")</f>
        <v/>
      </c>
      <c r="C22" s="97" t="str">
        <f>IF( B22&lt;&gt;"", VLOOKUP(B22,'HD-produkten Blanko'!$A$3:$F$113, 5, FALSE), "")</f>
        <v/>
      </c>
      <c r="D22" s="53" t="str">
        <f>IF( B22&lt;&gt;"", VLOOKUP(B22,'HD-produkten Blanko'!$A$3:$F$113, 2, FALSE), "")</f>
        <v/>
      </c>
      <c r="E22" s="109">
        <v>0</v>
      </c>
      <c r="F22" s="63" t="str">
        <f>IF( B22&lt;&gt;"", VLOOKUP(B22,'HD-produkten Blanko'!$A$3:$F$113, 6, FALSE), "")</f>
        <v/>
      </c>
      <c r="G22" s="53" t="str">
        <f>IF( B22&lt;&gt;"", VLOOKUP(B22,'HD-produkten Blanko'!$A$3:$F$113, 3, FALSE), "")</f>
        <v/>
      </c>
      <c r="H22" s="62" t="str">
        <f>IF(B22&lt;&gt;"",E22*F22, IF(B21&lt;&gt;"", SUM(H$13:H21), ""))</f>
        <v/>
      </c>
    </row>
    <row r="23" spans="2:8" ht="14.4" x14ac:dyDescent="0.3">
      <c r="B23" s="53" t="str">
        <f t="array" ref="B23">IFERROR(INDEX( 'HD-produkten Blanko'!$A$3:$A$48, SMALL( IF(0 &lt; 'HD-produkten Blanko'!$F$3:$F$48, ROW('HD-produkten Blanko'!$F$3:$F$48)-2, ""), ROW(A11))), "")</f>
        <v/>
      </c>
      <c r="C23" s="97" t="str">
        <f>IF( B23&lt;&gt;"", VLOOKUP(B23,'HD-produkten Blanko'!$A$3:$F$113, 5, FALSE), "")</f>
        <v/>
      </c>
      <c r="D23" s="53" t="str">
        <f>IF( B23&lt;&gt;"", VLOOKUP(B23,'HD-produkten Blanko'!$A$3:$F$113, 2, FALSE), "")</f>
        <v/>
      </c>
      <c r="E23" s="109">
        <v>0</v>
      </c>
      <c r="F23" s="63" t="str">
        <f>IF( B23&lt;&gt;"", VLOOKUP(B23,'HD-produkten Blanko'!$A$3:$F$113, 6, FALSE), "")</f>
        <v/>
      </c>
      <c r="G23" s="53" t="str">
        <f>IF( B23&lt;&gt;"", VLOOKUP(B23,'HD-produkten Blanko'!$A$3:$F$113, 3, FALSE), "")</f>
        <v/>
      </c>
      <c r="H23" s="62" t="str">
        <f>IF(B23&lt;&gt;"",E23*F23, IF(B22&lt;&gt;"", SUM(H$13:H22), ""))</f>
        <v/>
      </c>
    </row>
    <row r="24" spans="2:8" ht="14.4" x14ac:dyDescent="0.3">
      <c r="B24" s="53" t="str">
        <f t="array" ref="B24">IFERROR(INDEX( 'HD-produkten Blanko'!$A$3:$A$48, SMALL( IF(0 &lt; 'HD-produkten Blanko'!$F$3:$F$48, ROW('HD-produkten Blanko'!$F$3:$F$48)-2, ""), ROW(A12))), "")</f>
        <v/>
      </c>
      <c r="C24" s="97" t="str">
        <f>IF( B24&lt;&gt;"", VLOOKUP(B24,'HD-produkten Blanko'!$A$3:$F$113, 5, FALSE), "")</f>
        <v/>
      </c>
      <c r="D24" s="53" t="str">
        <f>IF( B24&lt;&gt;"", VLOOKUP(B24,'HD-produkten Blanko'!$A$3:$F$113, 2, FALSE), "")</f>
        <v/>
      </c>
      <c r="E24" s="109">
        <v>0</v>
      </c>
      <c r="F24" s="63" t="str">
        <f>IF( B24&lt;&gt;"", VLOOKUP(B24,'HD-produkten Blanko'!$A$3:$F$113, 6, FALSE), "")</f>
        <v/>
      </c>
      <c r="G24" s="53" t="str">
        <f>IF( B24&lt;&gt;"", VLOOKUP(B24,'HD-produkten Blanko'!$A$3:$F$113, 3, FALSE), "")</f>
        <v/>
      </c>
      <c r="H24" s="62" t="str">
        <f>IF(B24&lt;&gt;"",E24*F24, IF(B23&lt;&gt;"", SUM(H$13:H23), ""))</f>
        <v/>
      </c>
    </row>
    <row r="25" spans="2:8" ht="14.4" x14ac:dyDescent="0.3">
      <c r="B25" s="53" t="str">
        <f t="array" ref="B25">IFERROR(INDEX( 'HD-produkten Blanko'!$A$3:$A$48, SMALL( IF(0 &lt; 'HD-produkten Blanko'!$F$3:$F$48, ROW('HD-produkten Blanko'!$F$3:$F$48)-2, ""), ROW(A13))), "")</f>
        <v/>
      </c>
      <c r="C25" s="97" t="str">
        <f>IF( B25&lt;&gt;"", VLOOKUP(B25,'HD-produkten Blanko'!$A$3:$F$113, 5, FALSE), "")</f>
        <v/>
      </c>
      <c r="D25" s="53" t="str">
        <f>IF( B25&lt;&gt;"", VLOOKUP(B25,'HD-produkten Blanko'!$A$3:$F$113, 2, FALSE), "")</f>
        <v/>
      </c>
      <c r="E25" s="109">
        <v>0</v>
      </c>
      <c r="F25" s="63" t="str">
        <f>IF( B25&lt;&gt;"", VLOOKUP(B25,'HD-produkten Blanko'!$A$3:$F$113, 6, FALSE), "")</f>
        <v/>
      </c>
      <c r="G25" s="53" t="str">
        <f>IF( B25&lt;&gt;"", VLOOKUP(B25,'HD-produkten Blanko'!$A$3:$F$113, 3, FALSE), "")</f>
        <v/>
      </c>
      <c r="H25" s="62" t="str">
        <f>IF(B25&lt;&gt;"",E25*F25, IF(B24&lt;&gt;"", SUM(H$13:H24), ""))</f>
        <v/>
      </c>
    </row>
    <row r="26" spans="2:8" ht="14.4" x14ac:dyDescent="0.3">
      <c r="B26" s="53" t="str">
        <f t="array" ref="B26">IFERROR(INDEX( 'HD-produkten Blanko'!$A$3:$A$48, SMALL( IF(0 &lt; 'HD-produkten Blanko'!$F$3:$F$48, ROW('HD-produkten Blanko'!$F$3:$F$48)-2, ""), ROW(A14))), "")</f>
        <v/>
      </c>
      <c r="C26" s="97" t="str">
        <f>IF( B26&lt;&gt;"", VLOOKUP(B26,'HD-produkten Blanko'!$A$3:$F$113, 5, FALSE), "")</f>
        <v/>
      </c>
      <c r="D26" s="53" t="str">
        <f>IF( B26&lt;&gt;"", VLOOKUP(B26,'HD-produkten Blanko'!$A$3:$F$113, 2, FALSE), "")</f>
        <v/>
      </c>
      <c r="E26" s="109">
        <v>0</v>
      </c>
      <c r="F26" s="63" t="str">
        <f>IF( B26&lt;&gt;"", VLOOKUP(B26,'HD-produkten Blanko'!$A$3:$F$113, 6, FALSE), "")</f>
        <v/>
      </c>
      <c r="G26" s="53" t="str">
        <f>IF( B26&lt;&gt;"", VLOOKUP(B26,'HD-produkten Blanko'!$A$3:$F$113, 3, FALSE), "")</f>
        <v/>
      </c>
      <c r="H26" s="62" t="str">
        <f>IF(B26&lt;&gt;"",E26*F26, IF(B25&lt;&gt;"", SUM(H$13:H25), ""))</f>
        <v/>
      </c>
    </row>
    <row r="27" spans="2:8" ht="14.4" x14ac:dyDescent="0.3">
      <c r="B27" s="53" t="str">
        <f t="array" ref="B27">IFERROR(INDEX( 'HD-produkten Blanko'!$A$3:$A$48, SMALL( IF(0 &lt; 'HD-produkten Blanko'!$F$3:$F$48, ROW('HD-produkten Blanko'!$F$3:$F$48)-2, ""), ROW(A15))), "")</f>
        <v/>
      </c>
      <c r="C27" s="97" t="str">
        <f>IF( B27&lt;&gt;"", VLOOKUP(B27,'HD-produkten Blanko'!$A$3:$F$113, 5, FALSE), "")</f>
        <v/>
      </c>
      <c r="D27" s="53" t="str">
        <f>IF( B27&lt;&gt;"", VLOOKUP(B27,'HD-produkten Blanko'!$A$3:$F$113, 2, FALSE), "")</f>
        <v/>
      </c>
      <c r="E27" s="109">
        <v>0</v>
      </c>
      <c r="F27" s="63" t="str">
        <f>IF( B27&lt;&gt;"", VLOOKUP(B27,'HD-produkten Blanko'!$A$3:$F$113, 6, FALSE), "")</f>
        <v/>
      </c>
      <c r="G27" s="53" t="str">
        <f>IF( B27&lt;&gt;"", VLOOKUP(B27,'HD-produkten Blanko'!$A$3:$F$113, 3, FALSE), "")</f>
        <v/>
      </c>
      <c r="H27" s="62" t="str">
        <f>IF(B27&lt;&gt;"",E27*F27, IF(B26&lt;&gt;"", SUM(H$13:H26), ""))</f>
        <v/>
      </c>
    </row>
    <row r="28" spans="2:8" ht="14.4" x14ac:dyDescent="0.3">
      <c r="B28" s="53" t="str">
        <f t="array" ref="B28">IFERROR(INDEX( 'HD-produkten Blanko'!$A$3:$A$48, SMALL( IF(0 &lt; 'HD-produkten Blanko'!$F$3:$F$48, ROW('HD-produkten Blanko'!$F$3:$F$48)-2, ""), ROW(A16))), "")</f>
        <v/>
      </c>
      <c r="C28" s="97" t="str">
        <f>IF( B28&lt;&gt;"", VLOOKUP(B28,'HD-produkten Blanko'!$A$3:$F$113, 5, FALSE), "")</f>
        <v/>
      </c>
      <c r="D28" s="53" t="str">
        <f>IF( B28&lt;&gt;"", VLOOKUP(B28,'HD-produkten Blanko'!$A$3:$F$113, 2, FALSE), "")</f>
        <v/>
      </c>
      <c r="E28" s="109">
        <v>0</v>
      </c>
      <c r="F28" s="63" t="str">
        <f>IF( B28&lt;&gt;"", VLOOKUP(B28,'HD-produkten Blanko'!$A$3:$F$113, 6, FALSE), "")</f>
        <v/>
      </c>
      <c r="G28" s="53" t="str">
        <f>IF( B28&lt;&gt;"", VLOOKUP(B28,'HD-produkten Blanko'!$A$3:$F$113, 3, FALSE), "")</f>
        <v/>
      </c>
      <c r="H28" s="62" t="str">
        <f>IF(B28&lt;&gt;"",E28*F28, IF(B27&lt;&gt;"", SUM(H$13:H27), ""))</f>
        <v/>
      </c>
    </row>
    <row r="29" spans="2:8" ht="14.4" x14ac:dyDescent="0.3">
      <c r="B29" s="53" t="str">
        <f t="array" ref="B29">IFERROR(INDEX( 'HD-produkten Blanko'!$A$3:$A$48, SMALL( IF(0 &lt; 'HD-produkten Blanko'!$F$3:$F$48, ROW('HD-produkten Blanko'!$F$3:$F$48)-2, ""), ROW(A17))), "")</f>
        <v/>
      </c>
      <c r="C29" s="97" t="str">
        <f>IF( B29&lt;&gt;"", VLOOKUP(B29,'HD-produkten Blanko'!$A$3:$F$113, 5, FALSE), "")</f>
        <v/>
      </c>
      <c r="D29" s="53" t="str">
        <f>IF( B29&lt;&gt;"", VLOOKUP(B29,'HD-produkten Blanko'!$A$3:$F$113, 2, FALSE), "")</f>
        <v/>
      </c>
      <c r="E29" s="109">
        <v>0</v>
      </c>
      <c r="F29" s="63" t="str">
        <f>IF( B29&lt;&gt;"", VLOOKUP(B29,'HD-produkten Blanko'!$A$3:$F$113, 6, FALSE), "")</f>
        <v/>
      </c>
      <c r="G29" s="53" t="str">
        <f>IF( B29&lt;&gt;"", VLOOKUP(B29,'HD-produkten Blanko'!$A$3:$F$113, 3, FALSE), "")</f>
        <v/>
      </c>
      <c r="H29" s="62" t="str">
        <f>IF(B29&lt;&gt;"",E29*F29, IF(B28&lt;&gt;"", SUM(H$13:H28), ""))</f>
        <v/>
      </c>
    </row>
    <row r="30" spans="2:8" ht="14.4" x14ac:dyDescent="0.3">
      <c r="B30" s="53" t="str">
        <f t="array" ref="B30">IFERROR(INDEX( 'HD-produkten Blanko'!$A$3:$A$48, SMALL( IF(0 &lt; 'HD-produkten Blanko'!$F$3:$F$48, ROW('HD-produkten Blanko'!$F$3:$F$48)-2, ""), ROW(A18))), "")</f>
        <v/>
      </c>
      <c r="C30" s="97" t="str">
        <f>IF( B30&lt;&gt;"", VLOOKUP(B30,'HD-produkten Blanko'!$A$3:$F$113, 5, FALSE), "")</f>
        <v/>
      </c>
      <c r="D30" s="53" t="str">
        <f>IF( B30&lt;&gt;"", VLOOKUP(B30,'HD-produkten Blanko'!$A$3:$F$113, 2, FALSE), "")</f>
        <v/>
      </c>
      <c r="E30" s="109">
        <v>0</v>
      </c>
      <c r="F30" s="63" t="str">
        <f>IF( B30&lt;&gt;"", VLOOKUP(B30,'HD-produkten Blanko'!$A$3:$F$113, 6, FALSE), "")</f>
        <v/>
      </c>
      <c r="G30" s="53" t="str">
        <f>IF( B30&lt;&gt;"", VLOOKUP(B30,'HD-produkten Blanko'!$A$3:$F$113, 3, FALSE), "")</f>
        <v/>
      </c>
      <c r="H30" s="62" t="str">
        <f>IF(B30&lt;&gt;"",E30*F30, IF(B29&lt;&gt;"", SUM(H$13:H29), ""))</f>
        <v/>
      </c>
    </row>
    <row r="31" spans="2:8" ht="14.4" x14ac:dyDescent="0.3">
      <c r="B31" s="53" t="str">
        <f t="array" ref="B31">IFERROR(INDEX( 'HD-produkten Blanko'!$A$3:$A$48, SMALL( IF(0 &lt; 'HD-produkten Blanko'!$F$3:$F$48, ROW('HD-produkten Blanko'!$F$3:$F$48)-2, ""), ROW(A19))), "")</f>
        <v/>
      </c>
      <c r="C31" s="97" t="str">
        <f>IF( B31&lt;&gt;"", VLOOKUP(B31,'HD-produkten Blanko'!$A$3:$F$113, 5, FALSE), "")</f>
        <v/>
      </c>
      <c r="D31" s="53" t="str">
        <f>IF( B31&lt;&gt;"", VLOOKUP(B31,'HD-produkten Blanko'!$A$3:$F$113, 2, FALSE), "")</f>
        <v/>
      </c>
      <c r="E31" s="109">
        <v>0</v>
      </c>
      <c r="F31" s="63" t="str">
        <f>IF( B31&lt;&gt;"", VLOOKUP(B31,'HD-produkten Blanko'!$A$3:$F$113, 6, FALSE), "")</f>
        <v/>
      </c>
      <c r="G31" s="53" t="str">
        <f>IF( B31&lt;&gt;"", VLOOKUP(B31,'HD-produkten Blanko'!$A$3:$F$113, 3, FALSE), "")</f>
        <v/>
      </c>
      <c r="H31" s="62" t="str">
        <f>IF(B31&lt;&gt;"",E31*F31, IF(B30&lt;&gt;"", SUM(H$13:H30), ""))</f>
        <v/>
      </c>
    </row>
    <row r="32" spans="2:8" ht="14.4" x14ac:dyDescent="0.3">
      <c r="B32" s="53" t="str">
        <f t="array" ref="B32">IFERROR(INDEX( 'HD-produkten Blanko'!$A$3:$A$48, SMALL( IF(0 &lt; 'HD-produkten Blanko'!$F$3:$F$48, ROW('HD-produkten Blanko'!$F$3:$F$48)-2, ""), ROW(A20))), "")</f>
        <v/>
      </c>
      <c r="C32" s="97" t="str">
        <f>IF( B32&lt;&gt;"", VLOOKUP(B32,'HD-produkten Blanko'!$A$3:$F$113, 5, FALSE), "")</f>
        <v/>
      </c>
      <c r="D32" s="53" t="str">
        <f>IF( B32&lt;&gt;"", VLOOKUP(B32,'HD-produkten Blanko'!$A$3:$F$113, 2, FALSE), "")</f>
        <v/>
      </c>
      <c r="E32" s="109">
        <v>0</v>
      </c>
      <c r="F32" s="63" t="str">
        <f>IF( B32&lt;&gt;"", VLOOKUP(B32,'HD-produkten Blanko'!$A$3:$F$113, 6, FALSE), "")</f>
        <v/>
      </c>
      <c r="G32" s="53" t="str">
        <f>IF( B32&lt;&gt;"", VLOOKUP(B32,'HD-produkten Blanko'!$A$3:$F$113, 3, FALSE), "")</f>
        <v/>
      </c>
      <c r="H32" s="62" t="str">
        <f>IF(B32&lt;&gt;"",E32*F32, IF(B31&lt;&gt;"", SUM(H$13:H31), ""))</f>
        <v/>
      </c>
    </row>
    <row r="33" spans="2:8" ht="14.4" x14ac:dyDescent="0.3">
      <c r="B33" s="53" t="str">
        <f t="array" ref="B33">IFERROR(INDEX( 'HD-produkten Blanko'!$A$3:$A$48, SMALL( IF(0 &lt; 'HD-produkten Blanko'!$F$3:$F$48, ROW('HD-produkten Blanko'!$F$3:$F$48)-2, ""), ROW(A21))), "")</f>
        <v/>
      </c>
      <c r="C33" s="97" t="str">
        <f>IF( B33&lt;&gt;"", VLOOKUP(B33,'HD-produkten Blanko'!$A$3:$F$113, 5, FALSE), "")</f>
        <v/>
      </c>
      <c r="D33" s="53" t="str">
        <f>IF( B33&lt;&gt;"", VLOOKUP(B33,'HD-produkten Blanko'!$A$3:$F$113, 2, FALSE), "")</f>
        <v/>
      </c>
      <c r="E33" s="109">
        <v>0</v>
      </c>
      <c r="F33" s="63" t="str">
        <f>IF( B33&lt;&gt;"", VLOOKUP(B33,'HD-produkten Blanko'!$A$3:$F$113, 6, FALSE), "")</f>
        <v/>
      </c>
      <c r="G33" s="53" t="str">
        <f>IF( B33&lt;&gt;"", VLOOKUP(B33,'HD-produkten Blanko'!$A$3:$F$113, 3, FALSE), "")</f>
        <v/>
      </c>
      <c r="H33" s="62" t="str">
        <f>IF(B33&lt;&gt;"",E33*F33, IF(B32&lt;&gt;"", SUM(H$13:H32), ""))</f>
        <v/>
      </c>
    </row>
    <row r="34" spans="2:8" ht="14.4" x14ac:dyDescent="0.3">
      <c r="B34" s="53" t="str">
        <f t="array" ref="B34">IFERROR(INDEX( 'HD-produkten Blanko'!$A$3:$A$48, SMALL( IF(0 &lt; 'HD-produkten Blanko'!$F$3:$F$48, ROW('HD-produkten Blanko'!$F$3:$F$48)-2, ""), ROW(A22))), "")</f>
        <v/>
      </c>
      <c r="C34" s="97" t="str">
        <f>IF( B34&lt;&gt;"", VLOOKUP(B34,'HD-produkten Blanko'!$A$3:$F$113, 5, FALSE), "")</f>
        <v/>
      </c>
      <c r="D34" s="53" t="str">
        <f>IF( B34&lt;&gt;"", VLOOKUP(B34,'HD-produkten Blanko'!$A$3:$F$113, 2, FALSE), "")</f>
        <v/>
      </c>
      <c r="E34" s="109">
        <v>0</v>
      </c>
      <c r="F34" s="63" t="str">
        <f>IF( B34&lt;&gt;"", VLOOKUP(B34,'HD-produkten Blanko'!$A$3:$F$113, 6, FALSE), "")</f>
        <v/>
      </c>
      <c r="G34" s="53" t="str">
        <f>IF( B34&lt;&gt;"", VLOOKUP(B34,'HD-produkten Blanko'!$A$3:$F$113, 3, FALSE), "")</f>
        <v/>
      </c>
      <c r="H34" s="62" t="str">
        <f>IF(B34&lt;&gt;"",E34*F34, IF(B33&lt;&gt;"", SUM(H$13:H33), ""))</f>
        <v/>
      </c>
    </row>
    <row r="35" spans="2:8" ht="14.4" x14ac:dyDescent="0.3">
      <c r="B35" s="53" t="str">
        <f t="array" ref="B35">IFERROR(INDEX( 'HD-produkten Blanko'!$A$3:$A$48, SMALL( IF(0 &lt; 'HD-produkten Blanko'!$F$3:$F$48, ROW('HD-produkten Blanko'!$F$3:$F$48)-2, ""), ROW(A23))), "")</f>
        <v/>
      </c>
      <c r="C35" s="97" t="str">
        <f>IF( B35&lt;&gt;"", VLOOKUP(B35,'HD-produkten Blanko'!$A$3:$F$113, 5, FALSE), "")</f>
        <v/>
      </c>
      <c r="D35" s="53" t="str">
        <f>IF( B35&lt;&gt;"", VLOOKUP(B35,'HD-produkten Blanko'!$A$3:$F$113, 2, FALSE), "")</f>
        <v/>
      </c>
      <c r="E35" s="109">
        <v>0</v>
      </c>
      <c r="F35" s="63" t="str">
        <f>IF( B35&lt;&gt;"", VLOOKUP(B35,'HD-produkten Blanko'!$A$3:$F$113, 6, FALSE), "")</f>
        <v/>
      </c>
      <c r="G35" s="53" t="str">
        <f>IF( B35&lt;&gt;"", VLOOKUP(B35,'HD-produkten Blanko'!$A$3:$F$113, 3, FALSE), "")</f>
        <v/>
      </c>
      <c r="H35" s="62" t="str">
        <f>IF(B35&lt;&gt;"",E35*F35, IF(B34&lt;&gt;"", SUM(H$13:H34), ""))</f>
        <v/>
      </c>
    </row>
    <row r="36" spans="2:8" ht="14.4" x14ac:dyDescent="0.3">
      <c r="B36" s="53" t="str">
        <f t="array" ref="B36">IFERROR(INDEX( 'HD-produkten Blanko'!$A$3:$A$48, SMALL( IF(0 &lt; 'HD-produkten Blanko'!$F$3:$F$48, ROW('HD-produkten Blanko'!$F$3:$F$48)-2, ""), ROW(A24))), "")</f>
        <v/>
      </c>
      <c r="C36" s="97" t="str">
        <f>IF( B36&lt;&gt;"", VLOOKUP(B36,'HD-produkten Blanko'!$A$3:$F$113, 5, FALSE), "")</f>
        <v/>
      </c>
      <c r="D36" s="53" t="str">
        <f>IF( B36&lt;&gt;"", VLOOKUP(B36,'HD-produkten Blanko'!$A$3:$F$113, 2, FALSE), "")</f>
        <v/>
      </c>
      <c r="E36" s="109">
        <v>0</v>
      </c>
      <c r="F36" s="63" t="str">
        <f>IF( B36&lt;&gt;"", VLOOKUP(B36,'HD-produkten Blanko'!$A$3:$F$113, 6, FALSE), "")</f>
        <v/>
      </c>
      <c r="G36" s="53" t="str">
        <f>IF( B36&lt;&gt;"", VLOOKUP(B36,'HD-produkten Blanko'!$A$3:$F$113, 3, FALSE), "")</f>
        <v/>
      </c>
      <c r="H36" s="62" t="str">
        <f>IF(B36&lt;&gt;"",E36*F36, IF(B35&lt;&gt;"", SUM(H$13:H35), ""))</f>
        <v/>
      </c>
    </row>
    <row r="37" spans="2:8" ht="14.4" x14ac:dyDescent="0.3">
      <c r="B37" s="53" t="str">
        <f t="array" ref="B37">IFERROR(INDEX( 'HD-produkten Blanko'!$A$3:$A$48, SMALL( IF(0 &lt; 'HD-produkten Blanko'!$F$3:$F$48, ROW('HD-produkten Blanko'!$F$3:$F$48)-2, ""), ROW(A25))), "")</f>
        <v/>
      </c>
      <c r="C37" s="97" t="str">
        <f>IF( B37&lt;&gt;"", VLOOKUP(B37,'HD-produkten Blanko'!$A$3:$F$113, 5, FALSE), "")</f>
        <v/>
      </c>
      <c r="D37" s="53" t="str">
        <f>IF( B37&lt;&gt;"", VLOOKUP(B37,'HD-produkten Blanko'!$A$3:$F$113, 2, FALSE), "")</f>
        <v/>
      </c>
      <c r="E37" s="109">
        <v>0</v>
      </c>
      <c r="F37" s="63" t="str">
        <f>IF( B37&lt;&gt;"", VLOOKUP(B37,'HD-produkten Blanko'!$A$3:$F$113, 6, FALSE), "")</f>
        <v/>
      </c>
      <c r="G37" s="53" t="str">
        <f>IF( B37&lt;&gt;"", VLOOKUP(B37,'HD-produkten Blanko'!$A$3:$F$113, 3, FALSE), "")</f>
        <v/>
      </c>
      <c r="H37" s="62" t="str">
        <f>IF(B37&lt;&gt;"",E37*F37, IF(B36&lt;&gt;"", SUM(H$13:H36), ""))</f>
        <v/>
      </c>
    </row>
    <row r="38" spans="2:8" ht="14.4" x14ac:dyDescent="0.3">
      <c r="B38" s="53" t="str">
        <f t="array" ref="B38">IFERROR(INDEX( 'HD-produkten Blanko'!$A$3:$A$48, SMALL( IF(0 &lt; 'HD-produkten Blanko'!$F$3:$F$48, ROW('HD-produkten Blanko'!$F$3:$F$48)-2, ""), ROW(A26))), "")</f>
        <v/>
      </c>
      <c r="C38" s="97" t="str">
        <f>IF( B38&lt;&gt;"", VLOOKUP(B38,'HD-produkten Blanko'!$A$3:$F$113, 5, FALSE), "")</f>
        <v/>
      </c>
      <c r="D38" s="53" t="str">
        <f>IF( B38&lt;&gt;"", VLOOKUP(B38,'HD-produkten Blanko'!$A$3:$F$113, 2, FALSE), "")</f>
        <v/>
      </c>
      <c r="E38" s="109">
        <v>0</v>
      </c>
      <c r="F38" s="63" t="str">
        <f>IF( B38&lt;&gt;"", VLOOKUP(B38,'HD-produkten Blanko'!$A$3:$F$113, 6, FALSE), "")</f>
        <v/>
      </c>
      <c r="G38" s="53" t="str">
        <f>IF( B38&lt;&gt;"", VLOOKUP(B38,'HD-produkten Blanko'!$A$3:$F$113, 3, FALSE), "")</f>
        <v/>
      </c>
      <c r="H38" s="62" t="str">
        <f>IF(B38&lt;&gt;"",E38*F38, IF(B37&lt;&gt;"", SUM(H$13:H37), ""))</f>
        <v/>
      </c>
    </row>
    <row r="39" spans="2:8" ht="14.4" x14ac:dyDescent="0.3">
      <c r="B39" s="53" t="str">
        <f t="array" ref="B39">IFERROR(INDEX( 'HD-produkten Blanko'!$A$3:$A$48, SMALL( IF(0 &lt; 'HD-produkten Blanko'!$F$3:$F$48, ROW('HD-produkten Blanko'!$F$3:$F$48)-2, ""), ROW(A27))), "")</f>
        <v/>
      </c>
      <c r="C39" s="97" t="str">
        <f>IF( B39&lt;&gt;"", VLOOKUP(B39,'HD-produkten Blanko'!$A$3:$F$113, 5, FALSE), "")</f>
        <v/>
      </c>
      <c r="D39" s="53" t="str">
        <f>IF( B39&lt;&gt;"", VLOOKUP(B39,'HD-produkten Blanko'!$A$3:$F$113, 2, FALSE), "")</f>
        <v/>
      </c>
      <c r="E39" s="109">
        <v>0</v>
      </c>
      <c r="F39" s="63" t="str">
        <f>IF( B39&lt;&gt;"", VLOOKUP(B39,'HD-produkten Blanko'!$A$3:$F$113, 6, FALSE), "")</f>
        <v/>
      </c>
      <c r="G39" s="53" t="str">
        <f>IF( B39&lt;&gt;"", VLOOKUP(B39,'HD-produkten Blanko'!$A$3:$F$113, 3, FALSE), "")</f>
        <v/>
      </c>
      <c r="H39" s="62" t="str">
        <f>IF(B39&lt;&gt;"",E39*F39, IF(B38&lt;&gt;"", SUM(H$13:H38), ""))</f>
        <v/>
      </c>
    </row>
    <row r="40" spans="2:8" ht="14.4" x14ac:dyDescent="0.3">
      <c r="B40" s="53" t="str">
        <f t="array" ref="B40">IFERROR(INDEX( 'HD-produkten Blanko'!$A$3:$A$48, SMALL( IF(0 &lt; 'HD-produkten Blanko'!$F$3:$F$48, ROW('HD-produkten Blanko'!$F$3:$F$48)-2, ""), ROW(A28))), "")</f>
        <v/>
      </c>
      <c r="C40" s="97" t="str">
        <f>IF( B40&lt;&gt;"", VLOOKUP(B40,'HD-produkten Blanko'!$A$3:$F$113, 5, FALSE), "")</f>
        <v/>
      </c>
      <c r="D40" s="53" t="str">
        <f>IF( B40&lt;&gt;"", VLOOKUP(B40,'HD-produkten Blanko'!$A$3:$F$113, 2, FALSE), "")</f>
        <v/>
      </c>
      <c r="E40" s="109">
        <v>0</v>
      </c>
      <c r="F40" s="63" t="str">
        <f>IF( B40&lt;&gt;"", VLOOKUP(B40,'HD-produkten Blanko'!$A$3:$F$113, 6, FALSE), "")</f>
        <v/>
      </c>
      <c r="G40" s="53" t="str">
        <f>IF( B40&lt;&gt;"", VLOOKUP(B40,'HD-produkten Blanko'!$A$3:$F$113, 3, FALSE), "")</f>
        <v/>
      </c>
      <c r="H40" s="62" t="str">
        <f>IF(B40&lt;&gt;"",E40*F40, IF(B39&lt;&gt;"", SUM(H$13:H39), ""))</f>
        <v/>
      </c>
    </row>
    <row r="41" spans="2:8" ht="14.4" x14ac:dyDescent="0.3">
      <c r="B41" s="53" t="str">
        <f t="array" ref="B41">IFERROR(INDEX( 'HD-produkten Blanko'!$A$3:$A$48, SMALL( IF(0 &lt; 'HD-produkten Blanko'!$F$3:$F$48, ROW('HD-produkten Blanko'!$F$3:$F$48)-2, ""), ROW(A29))), "")</f>
        <v/>
      </c>
      <c r="C41" s="97" t="str">
        <f>IF( B41&lt;&gt;"", VLOOKUP(B41,'HD-produkten Blanko'!$A$3:$F$113, 5, FALSE), "")</f>
        <v/>
      </c>
      <c r="D41" s="53" t="str">
        <f>IF( B41&lt;&gt;"", VLOOKUP(B41,'HD-produkten Blanko'!$A$3:$F$113, 2, FALSE), "")</f>
        <v/>
      </c>
      <c r="E41" s="109">
        <v>0</v>
      </c>
      <c r="F41" s="63" t="str">
        <f>IF( B41&lt;&gt;"", VLOOKUP(B41,'HD-produkten Blanko'!$A$3:$F$113, 6, FALSE), "")</f>
        <v/>
      </c>
      <c r="G41" s="53" t="str">
        <f>IF( B41&lt;&gt;"", VLOOKUP(B41,'HD-produkten Blanko'!$A$3:$F$113, 3, FALSE), "")</f>
        <v/>
      </c>
      <c r="H41" s="62" t="str">
        <f>IF(B41&lt;&gt;"",E41*F41, IF(B40&lt;&gt;"", SUM(H$13:H40), ""))</f>
        <v/>
      </c>
    </row>
    <row r="42" spans="2:8" ht="14.4" x14ac:dyDescent="0.3">
      <c r="B42" s="53" t="str">
        <f t="array" ref="B42">IFERROR(INDEX( 'HD-produkten Blanko'!$A$3:$A$48, SMALL( IF(0 &lt; 'HD-produkten Blanko'!$F$3:$F$48, ROW('HD-produkten Blanko'!$F$3:$F$48)-2, ""), ROW(A30))), "")</f>
        <v/>
      </c>
      <c r="C42" s="97" t="str">
        <f>IF( B42&lt;&gt;"", VLOOKUP(B42,'HD-produkten Blanko'!$A$3:$F$113, 5, FALSE), "")</f>
        <v/>
      </c>
      <c r="D42" s="53" t="str">
        <f>IF( B42&lt;&gt;"", VLOOKUP(B42,'HD-produkten Blanko'!$A$3:$F$113, 2, FALSE), "")</f>
        <v/>
      </c>
      <c r="E42" s="109">
        <v>0</v>
      </c>
      <c r="F42" s="63" t="str">
        <f>IF( B42&lt;&gt;"", VLOOKUP(B42,'HD-produkten Blanko'!$A$3:$F$113, 6, FALSE), "")</f>
        <v/>
      </c>
      <c r="G42" s="53" t="str">
        <f>IF( B42&lt;&gt;"", VLOOKUP(B42,'HD-produkten Blanko'!$A$3:$F$113, 3, FALSE), "")</f>
        <v/>
      </c>
      <c r="H42" s="62" t="str">
        <f>IF(B42&lt;&gt;"",E42*F42, IF(B41&lt;&gt;"", SUM(H$13:H41), ""))</f>
        <v/>
      </c>
    </row>
    <row r="43" spans="2:8" ht="14.4" x14ac:dyDescent="0.3">
      <c r="B43" s="53" t="str">
        <f t="array" ref="B43">IFERROR(INDEX( 'HD-produkten Blanko'!$A$3:$A$48, SMALL( IF(0 &lt; 'HD-produkten Blanko'!$F$3:$F$48, ROW('HD-produkten Blanko'!$F$3:$F$48)-2, ""), ROW(A31))), "")</f>
        <v/>
      </c>
      <c r="C43" s="97" t="str">
        <f>IF( B43&lt;&gt;"", VLOOKUP(B43,'HD-produkten Blanko'!$A$3:$F$113, 5, FALSE), "")</f>
        <v/>
      </c>
      <c r="D43" s="53" t="str">
        <f>IF( B43&lt;&gt;"", VLOOKUP(B43,'HD-produkten Blanko'!$A$3:$F$113, 2, FALSE), "")</f>
        <v/>
      </c>
      <c r="E43" s="109">
        <v>0</v>
      </c>
      <c r="F43" s="63" t="str">
        <f>IF( B43&lt;&gt;"", VLOOKUP(B43,'HD-produkten Blanko'!$A$3:$F$113, 6, FALSE), "")</f>
        <v/>
      </c>
      <c r="G43" s="53" t="str">
        <f>IF( B43&lt;&gt;"", VLOOKUP(B43,'HD-produkten Blanko'!$A$3:$F$113, 3, FALSE), "")</f>
        <v/>
      </c>
      <c r="H43" s="62" t="str">
        <f>IF(B43&lt;&gt;"",E43*F43, IF(B42&lt;&gt;"", SUM(H$13:H42), ""))</f>
        <v/>
      </c>
    </row>
    <row r="44" spans="2:8" ht="14.4" x14ac:dyDescent="0.3"/>
    <row r="45" spans="2:8" ht="14.4" x14ac:dyDescent="0.3"/>
    <row r="46" spans="2:8" ht="14.4" x14ac:dyDescent="0.3"/>
    <row r="47" spans="2:8" ht="14.4" x14ac:dyDescent="0.3"/>
    <row r="48" spans="2:8" ht="14.4" x14ac:dyDescent="0.3"/>
    <row r="49" ht="14.4" x14ac:dyDescent="0.3"/>
    <row r="50" ht="14.4" hidden="1" x14ac:dyDescent="0.3"/>
    <row r="51" ht="14.4" hidden="1" x14ac:dyDescent="0.3"/>
    <row r="52" ht="14.4" hidden="1" x14ac:dyDescent="0.3"/>
    <row r="53" ht="14.4" hidden="1" x14ac:dyDescent="0.3"/>
    <row r="54" ht="14.4" hidden="1" x14ac:dyDescent="0.3"/>
    <row r="55" ht="14.4" hidden="1" x14ac:dyDescent="0.3"/>
    <row r="56" ht="14.4" hidden="1" x14ac:dyDescent="0.3"/>
    <row r="57" ht="14.4" hidden="1" x14ac:dyDescent="0.3"/>
    <row r="58" ht="14.4" hidden="1" x14ac:dyDescent="0.3"/>
    <row r="59" ht="14.4" hidden="1" x14ac:dyDescent="0.3"/>
    <row r="60" ht="14.4" hidden="1" x14ac:dyDescent="0.3"/>
    <row r="61" ht="14.4" hidden="1" x14ac:dyDescent="0.3"/>
    <row r="62" ht="14.4" hidden="1" x14ac:dyDescent="0.3"/>
    <row r="63" ht="14.4" hidden="1" x14ac:dyDescent="0.3"/>
    <row r="64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14.4" hidden="1" x14ac:dyDescent="0.3"/>
    <row r="70" ht="14.4" hidden="1" x14ac:dyDescent="0.3"/>
    <row r="71" ht="14.4" hidden="1" x14ac:dyDescent="0.3"/>
    <row r="72" ht="14.4" hidden="1" x14ac:dyDescent="0.3"/>
    <row r="73" ht="14.4" hidden="1" x14ac:dyDescent="0.3"/>
    <row r="74" ht="14.4" hidden="1" x14ac:dyDescent="0.3"/>
    <row r="75" ht="14.4" hidden="1" x14ac:dyDescent="0.3"/>
    <row r="76" ht="14.4" hidden="1" x14ac:dyDescent="0.3"/>
  </sheetData>
  <sheetProtection algorithmName="SHA-512" hashValue="mD/AHVNOHfrKoSc/ls+IWOvSI2+CgriWXD8j2xEfNx5GtTJTBfova6z6OwNEFPLNbpNGHjqP0ryi+dxh+a2zyw==" saltValue="Gpe65uDywZ1k/sLW6vS0rA==" spinCount="100000" sheet="1" objects="1" scenarios="1"/>
  <mergeCells count="1">
    <mergeCell ref="F12:G12"/>
  </mergeCells>
  <conditionalFormatting sqref="H13:H43 B13:D43">
    <cfRule type="expression" dxfId="5" priority="6">
      <formula>$B13&lt;&gt;""</formula>
    </cfRule>
  </conditionalFormatting>
  <conditionalFormatting sqref="F13:G43">
    <cfRule type="expression" dxfId="4" priority="5">
      <formula>$B13&lt;&gt;""</formula>
    </cfRule>
  </conditionalFormatting>
  <conditionalFormatting sqref="H14:H43">
    <cfRule type="expression" dxfId="3" priority="4">
      <formula>AND($B14="",$B13&lt;&gt;"")</formula>
    </cfRule>
  </conditionalFormatting>
  <conditionalFormatting sqref="E13:E43">
    <cfRule type="expression" dxfId="2" priority="1">
      <formula>AND($B13&lt;&gt;"",OR($E13="", $E13=0))</formula>
    </cfRule>
    <cfRule type="expression" dxfId="1" priority="2">
      <formula>$B13=""</formula>
    </cfRule>
    <cfRule type="expression" dxfId="0" priority="3">
      <formula>$B13&lt;&gt;""</formula>
    </cfRule>
  </conditionalFormatting>
  <dataValidations count="1">
    <dataValidation type="decimal" operator="greaterThanOrEqual" allowBlank="1" showInputMessage="1" showErrorMessage="1" sqref="E13:E43">
      <formula1>0</formula1>
    </dataValidation>
  </dataValidations>
  <pageMargins left="0.19685039370078741" right="0.19685039370078741" top="0.23622047244094491" bottom="0.23622047244094491" header="0" footer="0"/>
  <pageSetup paperSize="8" orientation="portrait" r:id="rId1"/>
  <headerFooter>
    <oddFooter>&amp;Caaaaa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XFB25"/>
  <sheetViews>
    <sheetView showGridLines="0" topLeftCell="A6" zoomScaleNormal="100" workbookViewId="0">
      <selection activeCell="H11" sqref="H11"/>
    </sheetView>
  </sheetViews>
  <sheetFormatPr baseColWidth="10" defaultColWidth="0" defaultRowHeight="14.4" zeroHeight="1" x14ac:dyDescent="0.3"/>
  <cols>
    <col min="1" max="1" width="1.33203125" style="53" customWidth="1"/>
    <col min="2" max="2" width="2.33203125" style="53" customWidth="1"/>
    <col min="3" max="11" width="13.5546875" style="53" customWidth="1"/>
    <col min="12" max="12" width="15.5546875" style="53" customWidth="1"/>
    <col min="13" max="13" width="1.44140625" style="53" customWidth="1"/>
    <col min="14" max="16380" width="9.109375" style="53" hidden="1"/>
    <col min="16381" max="16381" width="2.6640625" style="53" hidden="1" customWidth="1"/>
    <col min="16382" max="16382" width="5.6640625" style="53" hidden="1" customWidth="1"/>
    <col min="16383" max="16384" width="0.5546875" style="53" hidden="1" customWidth="1"/>
  </cols>
  <sheetData>
    <row r="1" spans="1:15" ht="72.75" customHeight="1" x14ac:dyDescent="0.4">
      <c r="A1" s="72"/>
      <c r="B1" s="72"/>
      <c r="C1" s="72"/>
      <c r="D1" s="52" t="s">
        <v>153</v>
      </c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</row>
    <row r="2" spans="1:15" ht="15.75" customHeight="1" x14ac:dyDescent="0.3">
      <c r="A2" s="72"/>
      <c r="B2" s="72"/>
      <c r="C2" s="72"/>
      <c r="D2" s="72"/>
      <c r="E2" s="74" t="s">
        <v>1</v>
      </c>
      <c r="F2" s="74" t="s">
        <v>1</v>
      </c>
      <c r="G2" s="74" t="s">
        <v>1</v>
      </c>
      <c r="H2" s="74" t="s">
        <v>1</v>
      </c>
      <c r="I2" s="74" t="s">
        <v>1</v>
      </c>
      <c r="J2" s="74" t="s">
        <v>1</v>
      </c>
      <c r="K2" s="74" t="s">
        <v>1</v>
      </c>
      <c r="L2" s="74" t="s">
        <v>1</v>
      </c>
      <c r="M2" s="72"/>
      <c r="N2" s="73"/>
      <c r="O2" s="73"/>
    </row>
    <row r="3" spans="1:15" ht="52.5" customHeight="1" x14ac:dyDescent="0.3">
      <c r="B3" s="115"/>
      <c r="C3" s="115"/>
      <c r="D3" s="115"/>
      <c r="E3" s="112"/>
      <c r="F3" s="112"/>
      <c r="G3" s="112"/>
      <c r="H3" s="112"/>
      <c r="I3" s="112"/>
      <c r="J3" s="112"/>
      <c r="K3" s="112"/>
      <c r="L3" s="112"/>
    </row>
    <row r="4" spans="1:15" ht="34.5" customHeight="1" thickBot="1" x14ac:dyDescent="0.35">
      <c r="B4" s="116"/>
      <c r="C4" s="116"/>
      <c r="D4" s="121" t="s">
        <v>123</v>
      </c>
      <c r="E4" s="120" t="s">
        <v>124</v>
      </c>
      <c r="F4" s="120" t="s">
        <v>126</v>
      </c>
      <c r="G4" s="120" t="s">
        <v>127</v>
      </c>
      <c r="H4" s="121" t="s">
        <v>128</v>
      </c>
      <c r="I4" s="120" t="s">
        <v>129</v>
      </c>
      <c r="J4" s="120" t="s">
        <v>125</v>
      </c>
      <c r="K4" s="120" t="s">
        <v>130</v>
      </c>
      <c r="L4" s="113"/>
    </row>
    <row r="5" spans="1:15" ht="56.25" customHeight="1" thickTop="1" thickBot="1" x14ac:dyDescent="0.35">
      <c r="B5" s="119"/>
      <c r="C5" s="123" t="s">
        <v>134</v>
      </c>
      <c r="D5" s="129" t="s">
        <v>135</v>
      </c>
      <c r="E5" s="129" t="s">
        <v>154</v>
      </c>
      <c r="F5" s="129" t="s">
        <v>136</v>
      </c>
      <c r="G5" s="130" t="s">
        <v>137</v>
      </c>
      <c r="H5" s="130" t="s">
        <v>138</v>
      </c>
      <c r="I5" s="130" t="s">
        <v>139</v>
      </c>
      <c r="J5" s="130" t="s">
        <v>140</v>
      </c>
      <c r="K5" s="130" t="s">
        <v>141</v>
      </c>
      <c r="L5" s="117"/>
    </row>
    <row r="6" spans="1:15" ht="56.25" customHeight="1" thickTop="1" thickBot="1" x14ac:dyDescent="0.35">
      <c r="B6" s="119"/>
      <c r="C6" s="124" t="s">
        <v>89</v>
      </c>
      <c r="D6" s="133" t="s">
        <v>142</v>
      </c>
      <c r="E6" s="133" t="s">
        <v>142</v>
      </c>
      <c r="F6" s="133" t="s">
        <v>144</v>
      </c>
      <c r="G6" s="133" t="s">
        <v>145</v>
      </c>
      <c r="H6" s="133" t="s">
        <v>146</v>
      </c>
      <c r="I6" s="133" t="s">
        <v>147</v>
      </c>
      <c r="J6" s="133" t="s">
        <v>155</v>
      </c>
      <c r="K6" s="133" t="s">
        <v>143</v>
      </c>
      <c r="L6" s="117"/>
    </row>
    <row r="7" spans="1:15" ht="27.75" customHeight="1" thickTop="1" x14ac:dyDescent="0.3">
      <c r="B7" s="119"/>
      <c r="C7" s="167" t="s">
        <v>90</v>
      </c>
      <c r="D7" s="168"/>
      <c r="E7" s="168"/>
      <c r="F7" s="168"/>
      <c r="G7" s="170" t="s">
        <v>156</v>
      </c>
      <c r="H7" s="168"/>
      <c r="I7" s="170" t="s">
        <v>157</v>
      </c>
      <c r="J7" s="136" t="s">
        <v>163</v>
      </c>
      <c r="K7" s="168"/>
      <c r="L7" s="172"/>
    </row>
    <row r="8" spans="1:15" ht="27.75" customHeight="1" thickBot="1" x14ac:dyDescent="0.35">
      <c r="B8" s="119"/>
      <c r="C8" s="167"/>
      <c r="D8" s="169"/>
      <c r="E8" s="169"/>
      <c r="F8" s="169"/>
      <c r="G8" s="171"/>
      <c r="H8" s="169"/>
      <c r="I8" s="171"/>
      <c r="J8" s="135" t="s">
        <v>162</v>
      </c>
      <c r="K8" s="169"/>
      <c r="L8" s="172"/>
    </row>
    <row r="9" spans="1:15" ht="56.25" customHeight="1" thickTop="1" thickBot="1" x14ac:dyDescent="0.35">
      <c r="B9" s="114"/>
      <c r="C9" s="123" t="s">
        <v>132</v>
      </c>
      <c r="D9" s="131"/>
      <c r="E9" s="131"/>
      <c r="F9" s="131"/>
      <c r="G9" s="134"/>
      <c r="H9" s="131"/>
      <c r="I9" s="134"/>
      <c r="J9" s="137"/>
      <c r="K9" s="122"/>
      <c r="L9" s="118"/>
    </row>
    <row r="10" spans="1:15" ht="56.25" customHeight="1" thickTop="1" thickBot="1" x14ac:dyDescent="0.35">
      <c r="B10" s="114"/>
      <c r="C10" s="123" t="s">
        <v>133</v>
      </c>
      <c r="D10" s="132"/>
      <c r="E10" s="138"/>
      <c r="F10" s="132"/>
      <c r="G10" s="122"/>
      <c r="H10" s="122"/>
      <c r="I10" s="122"/>
      <c r="J10" s="122"/>
      <c r="K10" s="122"/>
      <c r="L10" s="118"/>
    </row>
    <row r="11" spans="1:15" ht="56.25" customHeight="1" thickTop="1" thickBot="1" x14ac:dyDescent="0.35">
      <c r="B11" s="114"/>
      <c r="C11" s="123" t="s">
        <v>131</v>
      </c>
      <c r="D11" s="132"/>
      <c r="E11" s="138"/>
      <c r="F11" s="132"/>
      <c r="G11" s="122"/>
      <c r="H11" s="122"/>
      <c r="I11" s="122"/>
      <c r="J11" s="122"/>
      <c r="K11" s="122"/>
      <c r="L11" s="118"/>
    </row>
    <row r="12" spans="1:15" ht="4.5" customHeight="1" thickTop="1" thickBot="1" x14ac:dyDescent="0.35">
      <c r="B12" s="140"/>
      <c r="C12" s="125"/>
      <c r="F12" s="126"/>
      <c r="G12" s="127"/>
      <c r="H12" s="126"/>
      <c r="I12" s="127"/>
      <c r="J12" s="127"/>
      <c r="K12" s="127"/>
      <c r="L12" s="127"/>
    </row>
    <row r="13" spans="1:15" ht="24.75" customHeight="1" thickTop="1" thickBot="1" x14ac:dyDescent="0.35">
      <c r="B13" s="141"/>
      <c r="C13" s="142" t="s">
        <v>164</v>
      </c>
      <c r="D13" s="160" t="s">
        <v>161</v>
      </c>
      <c r="E13" s="161"/>
      <c r="F13" s="162" t="s">
        <v>160</v>
      </c>
      <c r="G13" s="163"/>
      <c r="H13" s="164" t="s">
        <v>159</v>
      </c>
      <c r="I13" s="160"/>
      <c r="J13" s="161"/>
      <c r="K13" s="165" t="s">
        <v>158</v>
      </c>
      <c r="L13" s="166"/>
    </row>
    <row r="14" spans="1:15" ht="25.5" customHeight="1" thickTop="1" thickBot="1" x14ac:dyDescent="0.35">
      <c r="B14" s="139"/>
      <c r="C14" s="143" t="s">
        <v>165</v>
      </c>
      <c r="D14" s="160"/>
      <c r="E14" s="161"/>
      <c r="F14" s="164"/>
      <c r="G14" s="161"/>
      <c r="H14" s="164"/>
      <c r="I14" s="160"/>
      <c r="J14" s="161"/>
      <c r="K14" s="165"/>
      <c r="L14" s="166"/>
    </row>
    <row r="15" spans="1:15" ht="9" customHeight="1" thickTop="1" x14ac:dyDescent="0.3">
      <c r="C15" s="96"/>
    </row>
    <row r="16" spans="1:15" ht="15" hidden="1" customHeight="1" x14ac:dyDescent="0.3">
      <c r="D16" s="53" t="s">
        <v>148</v>
      </c>
    </row>
    <row r="17" spans="4:4" ht="15" hidden="1" customHeight="1" x14ac:dyDescent="0.3">
      <c r="D17" s="53" t="s">
        <v>149</v>
      </c>
    </row>
    <row r="18" spans="4:4" ht="15" hidden="1" customHeight="1" x14ac:dyDescent="0.3">
      <c r="D18" s="53" t="s">
        <v>150</v>
      </c>
    </row>
    <row r="19" spans="4:4" ht="15" hidden="1" customHeight="1" x14ac:dyDescent="0.3">
      <c r="D19" s="53" t="s">
        <v>151</v>
      </c>
    </row>
    <row r="20" spans="4:4" hidden="1" x14ac:dyDescent="0.3"/>
    <row r="21" spans="4:4" hidden="1" x14ac:dyDescent="0.3"/>
    <row r="22" spans="4:4" hidden="1" x14ac:dyDescent="0.3"/>
    <row r="23" spans="4:4" x14ac:dyDescent="0.3"/>
    <row r="24" spans="4:4" x14ac:dyDescent="0.3"/>
    <row r="25" spans="4:4" x14ac:dyDescent="0.3"/>
  </sheetData>
  <sheetProtection algorithmName="SHA-512" hashValue="vUL3fEig5IQvKONJodJczcDe/0Gb6YR4+Axsn/3E8ZnXmfT8BMjRR+x6G8xiLXNp9EOBCT+yF8mtnOTkJdVFtw==" saltValue="sm3CglvtCEroUvN/4er84Q==" spinCount="100000" sheet="1" objects="1" scenarios="1"/>
  <mergeCells count="13">
    <mergeCell ref="D13:E14"/>
    <mergeCell ref="F13:G14"/>
    <mergeCell ref="H13:J14"/>
    <mergeCell ref="K13:L14"/>
    <mergeCell ref="C7:C8"/>
    <mergeCell ref="D7:D8"/>
    <mergeCell ref="E7:E8"/>
    <mergeCell ref="F7:F8"/>
    <mergeCell ref="G7:G8"/>
    <mergeCell ref="H7:H8"/>
    <mergeCell ref="I7:I8"/>
    <mergeCell ref="K7:K8"/>
    <mergeCell ref="L7:L8"/>
  </mergeCells>
  <pageMargins left="0.19685039370078741" right="0.19685039370078741" top="0.23622047244094491" bottom="0.23622047244094491" header="0" footer="0"/>
  <pageSetup paperSize="9" orientation="landscape" r:id="rId1"/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/>
  <dimension ref="A1:L113"/>
  <sheetViews>
    <sheetView workbookViewId="0">
      <selection activeCell="F19" sqref="F19"/>
    </sheetView>
  </sheetViews>
  <sheetFormatPr baseColWidth="10" defaultColWidth="9.109375" defaultRowHeight="13.2" x14ac:dyDescent="0.25"/>
  <cols>
    <col min="1" max="1" width="43.33203125" style="7" bestFit="1" customWidth="1"/>
    <col min="2" max="2" width="14.6640625" style="7" bestFit="1" customWidth="1"/>
    <col min="3" max="3" width="8.5546875" style="7" bestFit="1" customWidth="1"/>
    <col min="4" max="4" width="14.33203125" style="7" bestFit="1" customWidth="1"/>
    <col min="5" max="5" width="13.5546875" style="99" bestFit="1" customWidth="1"/>
    <col min="6" max="6" width="13.5546875" style="7" customWidth="1"/>
    <col min="7" max="8" width="9.109375" style="7" customWidth="1"/>
    <col min="9" max="9" width="17.88671875" style="7" customWidth="1"/>
    <col min="10" max="16384" width="9.109375" style="7"/>
  </cols>
  <sheetData>
    <row r="1" spans="1:12" x14ac:dyDescent="0.25">
      <c r="A1" s="36" t="s">
        <v>91</v>
      </c>
      <c r="B1" s="36" t="s">
        <v>92</v>
      </c>
      <c r="C1" s="36" t="s">
        <v>93</v>
      </c>
      <c r="D1" s="36" t="s">
        <v>94</v>
      </c>
      <c r="E1" s="98" t="s">
        <v>110</v>
      </c>
      <c r="F1" s="37" t="s">
        <v>95</v>
      </c>
    </row>
    <row r="2" spans="1:12" s="6" customFormat="1" x14ac:dyDescent="0.25">
      <c r="A2" s="7"/>
      <c r="B2" s="7"/>
      <c r="C2" s="7"/>
      <c r="D2" s="7"/>
      <c r="E2" s="99"/>
      <c r="F2" s="108">
        <f t="array" ref="F2">SUM( IF( A2 = 'Dosierrechner BASF'!$D$19:$D$83, 'Dosierrechner BASF'!$L$19:$L$83, ""))</f>
        <v>0</v>
      </c>
    </row>
    <row r="3" spans="1:12" x14ac:dyDescent="0.25">
      <c r="A3" s="78" t="s">
        <v>71</v>
      </c>
      <c r="B3" s="7" t="s">
        <v>96</v>
      </c>
      <c r="C3" s="7" t="s">
        <v>97</v>
      </c>
      <c r="D3" s="7">
        <v>1.56</v>
      </c>
      <c r="E3" s="99">
        <v>3207</v>
      </c>
      <c r="F3" s="108">
        <f t="array" ref="F3">SUM( IF( A3 = 'Dosierrechner BASF'!$D$19:$D$83, 'Dosierrechner BASF'!$L$19:$L$83, ""))</f>
        <v>6.24</v>
      </c>
      <c r="H3" s="7" t="s">
        <v>120</v>
      </c>
      <c r="I3" s="6"/>
      <c r="J3" s="6"/>
      <c r="K3" s="6"/>
      <c r="L3" s="6"/>
    </row>
    <row r="4" spans="1:12" x14ac:dyDescent="0.25">
      <c r="A4" s="78" t="s">
        <v>99</v>
      </c>
      <c r="B4" s="7" t="s">
        <v>96</v>
      </c>
      <c r="C4" s="7" t="s">
        <v>97</v>
      </c>
      <c r="D4" s="7">
        <v>1.2</v>
      </c>
      <c r="E4" s="99">
        <v>3149</v>
      </c>
      <c r="F4" s="108">
        <f t="array" ref="F4">SUM( IF( A4 = 'Dosierrechner BASF'!$D$19:$D$83, 'Dosierrechner BASF'!$L$19:$L$83, ""))</f>
        <v>6</v>
      </c>
      <c r="I4" s="6"/>
      <c r="J4" s="6"/>
      <c r="K4" s="6"/>
      <c r="L4" s="6"/>
    </row>
    <row r="5" spans="1:12" x14ac:dyDescent="0.25">
      <c r="A5" s="78" t="s">
        <v>100</v>
      </c>
      <c r="B5" s="7" t="s">
        <v>96</v>
      </c>
      <c r="C5" s="7" t="s">
        <v>98</v>
      </c>
      <c r="D5" s="7">
        <v>0.64</v>
      </c>
      <c r="E5" s="99">
        <v>3299</v>
      </c>
      <c r="F5" s="108">
        <f t="array" ref="F5">SUM( IF( A5 = 'Dosierrechner BASF'!$D$19:$D$83, 'Dosierrechner BASF'!$L$19:$L$83, ""))</f>
        <v>3.2</v>
      </c>
      <c r="I5" s="6"/>
      <c r="J5" s="6"/>
      <c r="K5" s="6"/>
      <c r="L5" s="6"/>
    </row>
    <row r="6" spans="1:12" x14ac:dyDescent="0.25">
      <c r="A6" s="78" t="s">
        <v>115</v>
      </c>
      <c r="B6" s="7" t="s">
        <v>96</v>
      </c>
      <c r="C6" s="7" t="s">
        <v>98</v>
      </c>
      <c r="D6" s="7">
        <v>1.5</v>
      </c>
      <c r="E6" s="99">
        <v>3675</v>
      </c>
      <c r="F6" s="108">
        <f t="array" ref="F6">SUM( IF( A6 = 'Dosierrechner BASF'!$D$19:$D$83, 'Dosierrechner BASF'!$L$19:$L$83, ""))</f>
        <v>7.5</v>
      </c>
      <c r="I6" s="6"/>
      <c r="J6" s="6"/>
      <c r="K6" s="6"/>
      <c r="L6" s="6"/>
    </row>
    <row r="7" spans="1:12" x14ac:dyDescent="0.25">
      <c r="A7" s="78" t="s">
        <v>116</v>
      </c>
      <c r="B7" s="7" t="s">
        <v>96</v>
      </c>
      <c r="C7" s="7" t="s">
        <v>98</v>
      </c>
      <c r="D7" s="7">
        <v>4</v>
      </c>
      <c r="E7" s="99">
        <v>3632</v>
      </c>
      <c r="F7" s="108">
        <f t="array" ref="F7">SUM( IF( A7 = 'Dosierrechner BASF'!$D$19:$D$83, 'Dosierrechner BASF'!$L$19:$L$83, ""))</f>
        <v>32</v>
      </c>
      <c r="I7" s="6"/>
      <c r="J7" s="6"/>
      <c r="K7" s="6"/>
      <c r="L7" s="6"/>
    </row>
    <row r="8" spans="1:12" x14ac:dyDescent="0.25">
      <c r="A8" s="78" t="s">
        <v>101</v>
      </c>
      <c r="B8" s="7" t="s">
        <v>96</v>
      </c>
      <c r="C8" s="7" t="s">
        <v>97</v>
      </c>
      <c r="D8" s="7">
        <v>0.6</v>
      </c>
      <c r="E8" s="99">
        <v>3450</v>
      </c>
      <c r="F8" s="108">
        <f t="array" ref="F8">SUM( IF( A8 = 'Dosierrechner BASF'!$D$19:$D$83, 'Dosierrechner BASF'!$L$19:$L$83, ""))</f>
        <v>0</v>
      </c>
      <c r="I8" s="6"/>
      <c r="J8" s="6"/>
      <c r="K8" s="6"/>
      <c r="L8" s="6"/>
    </row>
    <row r="9" spans="1:12" x14ac:dyDescent="0.25">
      <c r="A9" s="78" t="s">
        <v>102</v>
      </c>
      <c r="B9" s="7" t="s">
        <v>96</v>
      </c>
      <c r="C9" s="7" t="s">
        <v>97</v>
      </c>
      <c r="D9" s="7">
        <v>3</v>
      </c>
      <c r="E9" s="99">
        <v>3494</v>
      </c>
      <c r="F9" s="108">
        <f t="array" ref="F9">SUM( IF( A9 = 'Dosierrechner BASF'!$D$19:$D$83, 'Dosierrechner BASF'!$L$19:$L$83, ""))</f>
        <v>15</v>
      </c>
      <c r="I9" s="6"/>
      <c r="J9" s="6"/>
      <c r="K9" s="6"/>
      <c r="L9" s="6"/>
    </row>
    <row r="10" spans="1:12" x14ac:dyDescent="0.25">
      <c r="A10" s="78" t="s">
        <v>103</v>
      </c>
      <c r="B10" s="7" t="s">
        <v>96</v>
      </c>
      <c r="C10" s="7" t="s">
        <v>97</v>
      </c>
      <c r="D10" s="7">
        <v>1.92</v>
      </c>
      <c r="E10" s="99">
        <v>3343</v>
      </c>
      <c r="F10" s="108">
        <f t="array" ref="F10">SUM( IF( A10 = 'Dosierrechner BASF'!$D$19:$D$83, 'Dosierrechner BASF'!$L$19:$L$83, ""))</f>
        <v>0</v>
      </c>
      <c r="I10" s="6"/>
      <c r="J10" s="6"/>
      <c r="K10" s="6"/>
      <c r="L10" s="6"/>
    </row>
    <row r="11" spans="1:12" x14ac:dyDescent="0.25">
      <c r="A11" s="78" t="s">
        <v>104</v>
      </c>
      <c r="B11" s="7" t="s">
        <v>96</v>
      </c>
      <c r="C11" s="7" t="s">
        <v>97</v>
      </c>
      <c r="D11" s="7">
        <v>3</v>
      </c>
      <c r="E11" s="99">
        <v>396</v>
      </c>
      <c r="F11" s="108">
        <f t="array" ref="F11">SUM( IF( A11 = 'Dosierrechner BASF'!$D$19:$D$83, 'Dosierrechner BASF'!$L$19:$L$83, ""))</f>
        <v>110</v>
      </c>
      <c r="I11" s="6"/>
      <c r="J11" s="6"/>
      <c r="K11" s="6"/>
      <c r="L11" s="6"/>
    </row>
    <row r="12" spans="1:12" x14ac:dyDescent="0.25">
      <c r="A12" s="78" t="s">
        <v>105</v>
      </c>
      <c r="B12" s="7" t="s">
        <v>96</v>
      </c>
      <c r="C12" s="7" t="s">
        <v>97</v>
      </c>
      <c r="D12" s="7">
        <v>3.2</v>
      </c>
      <c r="E12" s="99">
        <v>3384</v>
      </c>
      <c r="F12" s="108">
        <f t="array" ref="F12">SUM( IF( A12 = 'Dosierrechner BASF'!$D$19:$D$83, 'Dosierrechner BASF'!$L$19:$L$83, ""))</f>
        <v>12.8</v>
      </c>
      <c r="I12" s="6"/>
      <c r="J12" s="6"/>
      <c r="K12" s="6"/>
      <c r="L12" s="6"/>
    </row>
    <row r="13" spans="1:12" x14ac:dyDescent="0.25">
      <c r="A13" s="78" t="s">
        <v>106</v>
      </c>
      <c r="B13" s="7" t="s">
        <v>96</v>
      </c>
      <c r="C13" s="7" t="s">
        <v>98</v>
      </c>
      <c r="D13" s="7">
        <v>2</v>
      </c>
      <c r="E13" s="99">
        <v>3064</v>
      </c>
      <c r="F13" s="108">
        <f t="array" ref="F13">SUM( IF( A13 = 'Dosierrechner BASF'!$D$19:$D$83, 'Dosierrechner BASF'!$L$19:$L$83, ""))</f>
        <v>8</v>
      </c>
      <c r="I13" s="6"/>
      <c r="J13" s="6"/>
      <c r="K13" s="6"/>
      <c r="L13" s="6"/>
    </row>
    <row r="14" spans="1:12" x14ac:dyDescent="0.25">
      <c r="A14" s="78" t="s">
        <v>114</v>
      </c>
      <c r="B14" s="7" t="s">
        <v>96</v>
      </c>
      <c r="C14" s="7" t="s">
        <v>98</v>
      </c>
      <c r="D14" s="7">
        <v>0.24</v>
      </c>
      <c r="E14" s="99">
        <v>3796</v>
      </c>
      <c r="F14" s="108">
        <f t="array" ref="F14">SUM( IF( A14 = 'Dosierrechner BASF'!$D$19:$D$83, 'Dosierrechner BASF'!$L$19:$L$83, ""))</f>
        <v>2.16</v>
      </c>
      <c r="I14" s="6"/>
      <c r="J14" s="6"/>
      <c r="K14" s="6"/>
      <c r="L14" s="6"/>
    </row>
    <row r="15" spans="1:12" x14ac:dyDescent="0.25">
      <c r="A15" s="78" t="s">
        <v>107</v>
      </c>
      <c r="B15" s="7" t="s">
        <v>96</v>
      </c>
      <c r="C15" s="7" t="s">
        <v>98</v>
      </c>
      <c r="D15" s="7">
        <v>0.1</v>
      </c>
      <c r="E15" s="99" t="s">
        <v>111</v>
      </c>
      <c r="F15" s="108">
        <f t="array" ref="F15">SUM( IF( A15 = 'Dosierrechner BASF'!$D$19:$D$83, 'Dosierrechner BASF'!$L$19:$L$83, ""))</f>
        <v>0</v>
      </c>
      <c r="I15" s="6"/>
      <c r="J15" s="6"/>
      <c r="K15" s="6"/>
      <c r="L15" s="6"/>
    </row>
    <row r="16" spans="1:12" x14ac:dyDescent="0.25">
      <c r="A16" s="78" t="s">
        <v>108</v>
      </c>
      <c r="B16" s="7" t="s">
        <v>96</v>
      </c>
      <c r="C16" s="7" t="s">
        <v>98</v>
      </c>
      <c r="D16" s="7">
        <v>0.32</v>
      </c>
      <c r="E16" s="99">
        <v>3356</v>
      </c>
      <c r="F16" s="108">
        <f t="array" ref="F16">SUM( IF( A16 = 'Dosierrechner BASF'!$D$19:$D$83, 'Dosierrechner BASF'!$L$19:$L$83, ""))</f>
        <v>4.16</v>
      </c>
      <c r="I16" s="6"/>
      <c r="J16" s="6"/>
      <c r="K16" s="6"/>
      <c r="L16" s="6"/>
    </row>
    <row r="17" spans="1:12" x14ac:dyDescent="0.25">
      <c r="A17" s="78" t="s">
        <v>109</v>
      </c>
      <c r="B17" s="7" t="s">
        <v>96</v>
      </c>
      <c r="C17" s="7" t="s">
        <v>98</v>
      </c>
      <c r="D17" s="7">
        <v>1.5</v>
      </c>
      <c r="E17" s="99">
        <v>3672</v>
      </c>
      <c r="F17" s="108">
        <f t="array" ref="F17">SUM( IF( A17 = 'Dosierrechner BASF'!$D$19:$D$83, 'Dosierrechner BASF'!$L$19:$L$83, ""))</f>
        <v>7.5</v>
      </c>
      <c r="I17" s="6"/>
      <c r="J17" s="6"/>
      <c r="K17" s="6"/>
      <c r="L17" s="6"/>
    </row>
    <row r="18" spans="1:12" x14ac:dyDescent="0.25">
      <c r="A18" s="111" t="str">
        <f t="array" ref="A18">IFERROR( INDEX($A$49:$A$113, MATCH(0, COUNTIF($A$17:A17, $A$49:$A$113), 0)), "")</f>
        <v/>
      </c>
      <c r="B18" s="7" t="str">
        <f>""</f>
        <v/>
      </c>
      <c r="C18" s="7" t="str">
        <f>""</f>
        <v/>
      </c>
      <c r="E18" s="99" t="str">
        <f>""</f>
        <v/>
      </c>
      <c r="F18" s="7">
        <f>SUMIF(A48:A112, A18, F48:F112)</f>
        <v>0</v>
      </c>
      <c r="H18" s="7" t="s">
        <v>121</v>
      </c>
      <c r="I18" s="6"/>
      <c r="J18" s="6"/>
      <c r="K18" s="6"/>
      <c r="L18" s="6"/>
    </row>
    <row r="19" spans="1:12" x14ac:dyDescent="0.25">
      <c r="A19" s="111" t="str">
        <f t="array" ref="A19">IFERROR( INDEX($A$49:$A$113, MATCH(0, COUNTIF($A$17:A18, $A$49:$A$113), 0)), "")</f>
        <v>Prosper</v>
      </c>
      <c r="B19" s="7" t="str">
        <f>""</f>
        <v/>
      </c>
      <c r="C19" s="7" t="str">
        <f>""</f>
        <v/>
      </c>
      <c r="E19" s="99" t="str">
        <f>""</f>
        <v/>
      </c>
      <c r="F19" s="7">
        <f>SUMIF(A49:A113, A19, F49:F113)</f>
        <v>1.6</v>
      </c>
      <c r="I19" s="6"/>
      <c r="J19" s="6"/>
      <c r="K19" s="6"/>
      <c r="L19" s="6"/>
    </row>
    <row r="20" spans="1:12" x14ac:dyDescent="0.25">
      <c r="A20" s="111" t="str">
        <f t="array" ref="A20">IFERROR( INDEX($A$49:$A$113, MATCH(0, COUNTIF($A$17:A19, $A$49:$A$113), 0)), "")</f>
        <v/>
      </c>
      <c r="B20" s="7" t="str">
        <f>""</f>
        <v/>
      </c>
      <c r="C20" s="7" t="str">
        <f>""</f>
        <v/>
      </c>
      <c r="E20" s="99" t="str">
        <f>""</f>
        <v/>
      </c>
      <c r="F20" s="7">
        <f t="shared" ref="F20:F48" si="0">SUMIF(A50:A114, A20, F50:F114)</f>
        <v>0</v>
      </c>
      <c r="H20" s="6"/>
      <c r="I20" s="6"/>
      <c r="J20" s="6"/>
      <c r="K20" s="6"/>
      <c r="L20" s="6"/>
    </row>
    <row r="21" spans="1:12" x14ac:dyDescent="0.25">
      <c r="A21" s="111" t="str">
        <f t="array" ref="A21">IFERROR( INDEX($A$49:$A$113, MATCH(0, COUNTIF($A$17:A20, $A$49:$A$113), 0)), "")</f>
        <v/>
      </c>
      <c r="B21" s="7" t="str">
        <f>""</f>
        <v/>
      </c>
      <c r="C21" s="7" t="str">
        <f>""</f>
        <v/>
      </c>
      <c r="E21" s="99" t="str">
        <f>""</f>
        <v/>
      </c>
      <c r="F21" s="7">
        <f t="shared" si="0"/>
        <v>0</v>
      </c>
      <c r="H21" s="6"/>
    </row>
    <row r="22" spans="1:12" x14ac:dyDescent="0.25">
      <c r="A22" s="111" t="str">
        <f t="array" ref="A22">IFERROR( INDEX($A$49:$A$113, MATCH(0, COUNTIF($A$17:A21, $A$49:$A$113), 0)), "")</f>
        <v/>
      </c>
      <c r="B22" s="7" t="str">
        <f>""</f>
        <v/>
      </c>
      <c r="C22" s="7" t="str">
        <f>""</f>
        <v/>
      </c>
      <c r="E22" s="99" t="str">
        <f>""</f>
        <v/>
      </c>
      <c r="F22" s="7">
        <f t="shared" si="0"/>
        <v>0</v>
      </c>
    </row>
    <row r="23" spans="1:12" x14ac:dyDescent="0.25">
      <c r="A23" s="111" t="str">
        <f t="array" ref="A23">IFERROR( INDEX($A$49:$A$113, MATCH(0, COUNTIF($A$17:A22, $A$49:$A$113), 0)), "")</f>
        <v/>
      </c>
      <c r="B23" s="7" t="str">
        <f>""</f>
        <v/>
      </c>
      <c r="C23" s="7" t="str">
        <f>""</f>
        <v/>
      </c>
      <c r="E23" s="99" t="str">
        <f>""</f>
        <v/>
      </c>
      <c r="F23" s="7">
        <f t="shared" si="0"/>
        <v>0</v>
      </c>
      <c r="H23" s="6"/>
    </row>
    <row r="24" spans="1:12" x14ac:dyDescent="0.25">
      <c r="A24" s="111" t="str">
        <f t="array" ref="A24">IFERROR( INDEX($A$49:$A$113, MATCH(0, COUNTIF($A$17:A23, $A$49:$A$113), 0)), "")</f>
        <v/>
      </c>
      <c r="B24" s="7" t="str">
        <f>""</f>
        <v/>
      </c>
      <c r="C24" s="7" t="str">
        <f>""</f>
        <v/>
      </c>
      <c r="E24" s="99" t="str">
        <f>""</f>
        <v/>
      </c>
      <c r="F24" s="7">
        <f t="shared" si="0"/>
        <v>0</v>
      </c>
      <c r="H24" s="6"/>
    </row>
    <row r="25" spans="1:12" x14ac:dyDescent="0.25">
      <c r="A25" s="111" t="str">
        <f t="array" ref="A25">IFERROR( INDEX($A$49:$A$113, MATCH(0, COUNTIF($A$17:A24, $A$49:$A$113), 0)), "")</f>
        <v/>
      </c>
      <c r="B25" s="7" t="str">
        <f>""</f>
        <v/>
      </c>
      <c r="C25" s="7" t="str">
        <f>""</f>
        <v/>
      </c>
      <c r="E25" s="99" t="str">
        <f>""</f>
        <v/>
      </c>
      <c r="F25" s="7">
        <f t="shared" si="0"/>
        <v>0</v>
      </c>
      <c r="H25" s="6"/>
    </row>
    <row r="26" spans="1:12" x14ac:dyDescent="0.25">
      <c r="A26" s="111" t="str">
        <f t="array" ref="A26">IFERROR( INDEX($A$49:$A$113, MATCH(0, COUNTIF($A$17:A25, $A$49:$A$113), 0)), "")</f>
        <v/>
      </c>
      <c r="B26" s="7" t="str">
        <f>""</f>
        <v/>
      </c>
      <c r="C26" s="7" t="str">
        <f>""</f>
        <v/>
      </c>
      <c r="E26" s="99" t="str">
        <f>""</f>
        <v/>
      </c>
      <c r="F26" s="7">
        <f t="shared" si="0"/>
        <v>0</v>
      </c>
      <c r="H26" s="6"/>
    </row>
    <row r="27" spans="1:12" x14ac:dyDescent="0.25">
      <c r="A27" s="111" t="str">
        <f t="array" ref="A27">IFERROR( INDEX($A$49:$A$113, MATCH(0, COUNTIF($A$17:A26, $A$49:$A$113), 0)), "")</f>
        <v/>
      </c>
      <c r="B27" s="7" t="str">
        <f>""</f>
        <v/>
      </c>
      <c r="C27" s="7" t="str">
        <f>""</f>
        <v/>
      </c>
      <c r="E27" s="99" t="str">
        <f>""</f>
        <v/>
      </c>
      <c r="F27" s="7">
        <f t="shared" si="0"/>
        <v>0</v>
      </c>
      <c r="H27" s="6"/>
    </row>
    <row r="28" spans="1:12" x14ac:dyDescent="0.25">
      <c r="A28" s="111" t="str">
        <f t="array" ref="A28">IFERROR( INDEX($A$49:$A$113, MATCH(0, COUNTIF($A$17:A27, $A$49:$A$113), 0)), "")</f>
        <v/>
      </c>
      <c r="B28" s="7" t="str">
        <f>""</f>
        <v/>
      </c>
      <c r="C28" s="7" t="str">
        <f>""</f>
        <v/>
      </c>
      <c r="E28" s="99" t="str">
        <f>""</f>
        <v/>
      </c>
      <c r="F28" s="7">
        <f t="shared" si="0"/>
        <v>0</v>
      </c>
      <c r="H28" s="6"/>
    </row>
    <row r="29" spans="1:12" x14ac:dyDescent="0.25">
      <c r="A29" s="111" t="str">
        <f t="array" ref="A29">IFERROR( INDEX($A$49:$A$113, MATCH(0, COUNTIF($A$17:A28, $A$49:$A$113), 0)), "")</f>
        <v/>
      </c>
      <c r="B29" s="7" t="str">
        <f>""</f>
        <v/>
      </c>
      <c r="C29" s="7" t="str">
        <f>""</f>
        <v/>
      </c>
      <c r="E29" s="99" t="str">
        <f>""</f>
        <v/>
      </c>
      <c r="F29" s="7">
        <f t="shared" si="0"/>
        <v>0</v>
      </c>
      <c r="H29" s="6"/>
    </row>
    <row r="30" spans="1:12" x14ac:dyDescent="0.25">
      <c r="A30" s="111" t="str">
        <f t="array" ref="A30">IFERROR( INDEX($A$49:$A$113, MATCH(0, COUNTIF($A$17:A29, $A$49:$A$113), 0)), "")</f>
        <v/>
      </c>
      <c r="B30" s="7" t="str">
        <f>""</f>
        <v/>
      </c>
      <c r="C30" s="7" t="str">
        <f>""</f>
        <v/>
      </c>
      <c r="E30" s="99" t="str">
        <f>""</f>
        <v/>
      </c>
      <c r="F30" s="7">
        <f t="shared" si="0"/>
        <v>0</v>
      </c>
      <c r="H30" s="6"/>
    </row>
    <row r="31" spans="1:12" x14ac:dyDescent="0.25">
      <c r="A31" s="111" t="str">
        <f t="array" ref="A31">IFERROR( INDEX($A$49:$A$113, MATCH(0, COUNTIF($A$17:A30, $A$49:$A$113), 0)), "")</f>
        <v/>
      </c>
      <c r="B31" s="7" t="str">
        <f>""</f>
        <v/>
      </c>
      <c r="C31" s="7" t="str">
        <f>""</f>
        <v/>
      </c>
      <c r="E31" s="99" t="str">
        <f>""</f>
        <v/>
      </c>
      <c r="F31" s="7">
        <f t="shared" si="0"/>
        <v>0</v>
      </c>
      <c r="H31" s="6"/>
    </row>
    <row r="32" spans="1:12" x14ac:dyDescent="0.25">
      <c r="A32" s="111" t="str">
        <f t="array" ref="A32">IFERROR( INDEX($A$49:$A$113, MATCH(0, COUNTIF($A$17:A31, $A$49:$A$113), 0)), "")</f>
        <v/>
      </c>
      <c r="B32" s="7" t="str">
        <f>""</f>
        <v/>
      </c>
      <c r="C32" s="7" t="str">
        <f>""</f>
        <v/>
      </c>
      <c r="E32" s="99" t="str">
        <f>""</f>
        <v/>
      </c>
      <c r="F32" s="7">
        <f t="shared" si="0"/>
        <v>0</v>
      </c>
      <c r="H32" s="6"/>
    </row>
    <row r="33" spans="1:8" x14ac:dyDescent="0.25">
      <c r="A33" s="111" t="str">
        <f t="array" ref="A33">IFERROR( INDEX($A$49:$A$113, MATCH(0, COUNTIF($A$17:A32, $A$49:$A$113), 0)), "")</f>
        <v/>
      </c>
      <c r="B33" s="7" t="str">
        <f>""</f>
        <v/>
      </c>
      <c r="C33" s="7" t="str">
        <f>""</f>
        <v/>
      </c>
      <c r="E33" s="99" t="str">
        <f>""</f>
        <v/>
      </c>
      <c r="F33" s="7">
        <f t="shared" si="0"/>
        <v>0</v>
      </c>
      <c r="H33" s="6"/>
    </row>
    <row r="34" spans="1:8" x14ac:dyDescent="0.25">
      <c r="A34" s="111" t="str">
        <f t="array" ref="A34">IFERROR( INDEX($A$49:$A$113, MATCH(0, COUNTIF($A$17:A33, $A$49:$A$113), 0)), "")</f>
        <v/>
      </c>
      <c r="B34" s="7" t="str">
        <f>""</f>
        <v/>
      </c>
      <c r="C34" s="7" t="str">
        <f>""</f>
        <v/>
      </c>
      <c r="E34" s="99" t="str">
        <f>""</f>
        <v/>
      </c>
      <c r="F34" s="7">
        <f t="shared" si="0"/>
        <v>0</v>
      </c>
      <c r="H34" s="6"/>
    </row>
    <row r="35" spans="1:8" x14ac:dyDescent="0.25">
      <c r="A35" s="111" t="str">
        <f t="array" ref="A35">IFERROR( INDEX($A$49:$A$113, MATCH(0, COUNTIF($A$17:A34, $A$49:$A$113), 0)), "")</f>
        <v/>
      </c>
      <c r="B35" s="7" t="str">
        <f>""</f>
        <v/>
      </c>
      <c r="C35" s="7" t="str">
        <f>""</f>
        <v/>
      </c>
      <c r="E35" s="99" t="str">
        <f>""</f>
        <v/>
      </c>
      <c r="F35" s="7">
        <f t="shared" si="0"/>
        <v>0</v>
      </c>
      <c r="H35" s="6"/>
    </row>
    <row r="36" spans="1:8" x14ac:dyDescent="0.25">
      <c r="A36" s="111" t="str">
        <f t="array" ref="A36">IFERROR( INDEX($A$49:$A$113, MATCH(0, COUNTIF($A$17:A35, $A$49:$A$113), 0)), "")</f>
        <v/>
      </c>
      <c r="B36" s="7" t="str">
        <f>""</f>
        <v/>
      </c>
      <c r="C36" s="7" t="str">
        <f>""</f>
        <v/>
      </c>
      <c r="E36" s="99" t="str">
        <f>""</f>
        <v/>
      </c>
      <c r="F36" s="7">
        <f t="shared" si="0"/>
        <v>0</v>
      </c>
      <c r="H36" s="6"/>
    </row>
    <row r="37" spans="1:8" x14ac:dyDescent="0.25">
      <c r="A37" s="111" t="str">
        <f t="array" ref="A37">IFERROR( INDEX($A$49:$A$113, MATCH(0, COUNTIF($A$17:A36, $A$49:$A$113), 0)), "")</f>
        <v/>
      </c>
      <c r="B37" s="7" t="str">
        <f>""</f>
        <v/>
      </c>
      <c r="C37" s="7" t="str">
        <f>""</f>
        <v/>
      </c>
      <c r="E37" s="99" t="str">
        <f>""</f>
        <v/>
      </c>
      <c r="F37" s="7">
        <f t="shared" si="0"/>
        <v>0</v>
      </c>
      <c r="H37" s="6"/>
    </row>
    <row r="38" spans="1:8" x14ac:dyDescent="0.25">
      <c r="A38" s="111" t="str">
        <f t="array" ref="A38">IFERROR( INDEX($A$49:$A$113, MATCH(0, COUNTIF($A$17:A37, $A$49:$A$113), 0)), "")</f>
        <v/>
      </c>
      <c r="B38" s="7" t="str">
        <f>""</f>
        <v/>
      </c>
      <c r="C38" s="7" t="str">
        <f>""</f>
        <v/>
      </c>
      <c r="E38" s="99" t="str">
        <f>""</f>
        <v/>
      </c>
      <c r="F38" s="7">
        <f t="shared" si="0"/>
        <v>0</v>
      </c>
      <c r="H38" s="6"/>
    </row>
    <row r="39" spans="1:8" x14ac:dyDescent="0.25">
      <c r="A39" s="111" t="str">
        <f t="array" ref="A39">IFERROR( INDEX($A$49:$A$113, MATCH(0, COUNTIF($A$17:A38, $A$49:$A$113), 0)), "")</f>
        <v/>
      </c>
      <c r="B39" s="7" t="str">
        <f>""</f>
        <v/>
      </c>
      <c r="C39" s="7" t="str">
        <f>""</f>
        <v/>
      </c>
      <c r="E39" s="99" t="str">
        <f>""</f>
        <v/>
      </c>
      <c r="F39" s="7">
        <f t="shared" si="0"/>
        <v>0</v>
      </c>
      <c r="H39" s="6"/>
    </row>
    <row r="40" spans="1:8" x14ac:dyDescent="0.25">
      <c r="A40" s="111" t="str">
        <f t="array" ref="A40">IFERROR( INDEX($A$49:$A$113, MATCH(0, COUNTIF($A$17:A39, $A$49:$A$113), 0)), "")</f>
        <v/>
      </c>
      <c r="B40" s="7" t="str">
        <f>""</f>
        <v/>
      </c>
      <c r="C40" s="7" t="str">
        <f>""</f>
        <v/>
      </c>
      <c r="E40" s="99" t="str">
        <f>""</f>
        <v/>
      </c>
      <c r="F40" s="7">
        <f t="shared" si="0"/>
        <v>0</v>
      </c>
      <c r="H40" s="6"/>
    </row>
    <row r="41" spans="1:8" x14ac:dyDescent="0.25">
      <c r="A41" s="111" t="str">
        <f t="array" ref="A41">IFERROR( INDEX($A$49:$A$113, MATCH(0, COUNTIF($A$17:A40, $A$49:$A$113), 0)), "")</f>
        <v/>
      </c>
      <c r="B41" s="7" t="str">
        <f>""</f>
        <v/>
      </c>
      <c r="C41" s="7" t="str">
        <f>""</f>
        <v/>
      </c>
      <c r="E41" s="99" t="str">
        <f>""</f>
        <v/>
      </c>
      <c r="F41" s="7">
        <f t="shared" si="0"/>
        <v>0</v>
      </c>
      <c r="H41" s="6"/>
    </row>
    <row r="42" spans="1:8" x14ac:dyDescent="0.25">
      <c r="A42" s="111" t="str">
        <f t="array" ref="A42">IFERROR( INDEX($A$49:$A$113, MATCH(0, COUNTIF($A$17:A41, $A$49:$A$113), 0)), "")</f>
        <v/>
      </c>
      <c r="B42" s="7" t="str">
        <f>""</f>
        <v/>
      </c>
      <c r="C42" s="7" t="str">
        <f>""</f>
        <v/>
      </c>
      <c r="E42" s="99" t="str">
        <f>""</f>
        <v/>
      </c>
      <c r="F42" s="7">
        <f t="shared" si="0"/>
        <v>0</v>
      </c>
      <c r="H42" s="6"/>
    </row>
    <row r="43" spans="1:8" x14ac:dyDescent="0.25">
      <c r="A43" s="111" t="str">
        <f t="array" ref="A43">IFERROR( INDEX($A$49:$A$113, MATCH(0, COUNTIF($A$17:A42, $A$49:$A$113), 0)), "")</f>
        <v/>
      </c>
      <c r="B43" s="7" t="str">
        <f>""</f>
        <v/>
      </c>
      <c r="C43" s="7" t="str">
        <f>""</f>
        <v/>
      </c>
      <c r="E43" s="99" t="str">
        <f>""</f>
        <v/>
      </c>
      <c r="F43" s="7">
        <f t="shared" si="0"/>
        <v>0</v>
      </c>
      <c r="H43" s="6"/>
    </row>
    <row r="44" spans="1:8" x14ac:dyDescent="0.25">
      <c r="A44" s="111" t="str">
        <f t="array" ref="A44">IFERROR( INDEX($A$49:$A$113, MATCH(0, COUNTIF($A$17:A43, $A$49:$A$113), 0)), "")</f>
        <v/>
      </c>
      <c r="B44" s="7" t="str">
        <f>""</f>
        <v/>
      </c>
      <c r="C44" s="7" t="str">
        <f>""</f>
        <v/>
      </c>
      <c r="E44" s="99" t="str">
        <f>""</f>
        <v/>
      </c>
      <c r="F44" s="7">
        <f t="shared" si="0"/>
        <v>0</v>
      </c>
      <c r="H44" s="6"/>
    </row>
    <row r="45" spans="1:8" x14ac:dyDescent="0.25">
      <c r="A45" s="111" t="str">
        <f t="array" ref="A45">IFERROR( INDEX($A$49:$A$113, MATCH(0, COUNTIF($A$17:A44, $A$49:$A$113), 0)), "")</f>
        <v/>
      </c>
      <c r="B45" s="7" t="str">
        <f>""</f>
        <v/>
      </c>
      <c r="C45" s="7" t="str">
        <f>""</f>
        <v/>
      </c>
      <c r="E45" s="99" t="str">
        <f>""</f>
        <v/>
      </c>
      <c r="F45" s="7">
        <f t="shared" si="0"/>
        <v>0</v>
      </c>
      <c r="H45" s="6"/>
    </row>
    <row r="46" spans="1:8" x14ac:dyDescent="0.25">
      <c r="A46" s="111" t="str">
        <f t="array" ref="A46">IFERROR( INDEX($A$49:$A$113, MATCH(0, COUNTIF($A$17:A45, $A$49:$A$113), 0)), "")</f>
        <v/>
      </c>
      <c r="B46" s="7" t="str">
        <f>""</f>
        <v/>
      </c>
      <c r="C46" s="7" t="str">
        <f>""</f>
        <v/>
      </c>
      <c r="E46" s="99" t="str">
        <f>""</f>
        <v/>
      </c>
      <c r="F46" s="7">
        <f t="shared" si="0"/>
        <v>0</v>
      </c>
      <c r="H46" s="6"/>
    </row>
    <row r="47" spans="1:8" x14ac:dyDescent="0.25">
      <c r="A47" s="111" t="str">
        <f t="array" ref="A47">IFERROR( INDEX($A$49:$A$113, MATCH(0, COUNTIF($A$17:A46, $A$49:$A$113), 0)), "")</f>
        <v/>
      </c>
      <c r="B47" s="7" t="str">
        <f>""</f>
        <v/>
      </c>
      <c r="C47" s="7" t="str">
        <f>""</f>
        <v/>
      </c>
      <c r="E47" s="99" t="str">
        <f>""</f>
        <v/>
      </c>
      <c r="F47" s="7">
        <f t="shared" si="0"/>
        <v>0</v>
      </c>
      <c r="H47" s="6"/>
    </row>
    <row r="48" spans="1:8" x14ac:dyDescent="0.25">
      <c r="A48" s="111" t="str">
        <f t="array" ref="A48">IFERROR( INDEX($A$49:$A$113, MATCH(0, COUNTIF($A$17:A47, $A$49:$A$113), 0)), "")</f>
        <v/>
      </c>
      <c r="B48" s="7" t="str">
        <f>""</f>
        <v/>
      </c>
      <c r="C48" s="7" t="str">
        <f>""</f>
        <v/>
      </c>
      <c r="E48" s="99" t="str">
        <f>""</f>
        <v/>
      </c>
      <c r="F48" s="7">
        <f t="shared" si="0"/>
        <v>0</v>
      </c>
    </row>
    <row r="49" spans="1:8" x14ac:dyDescent="0.25">
      <c r="A49" s="82" t="str">
        <f>IF( OR( ISERROR(MATCH('Dosierrechner BASF'!D19,product_list,0)) = FALSE, ISBLANK('Dosierrechner BASF'!D19), 'Dosierrechner BASF'!D19 = ""), "", 'Dosierrechner BASF'!D19)</f>
        <v/>
      </c>
      <c r="B49" s="7" t="str">
        <f>""</f>
        <v/>
      </c>
      <c r="C49" s="7" t="str">
        <f>IF( OR( 'Dosierrechner BASF'!G19="", ISERROR(A49)), "", 'Dosierrechner BASF'!G19)</f>
        <v>kg</v>
      </c>
      <c r="E49" s="99" t="s">
        <v>111</v>
      </c>
      <c r="F49" s="108">
        <f>IF( AND(ISERROR(A49) = FALSE, A49&lt;&gt;""), 'Dosierrechner BASF'!L19, 0)</f>
        <v>0</v>
      </c>
      <c r="H49" s="7" t="s">
        <v>122</v>
      </c>
    </row>
    <row r="50" spans="1:8" x14ac:dyDescent="0.25">
      <c r="A50" s="82" t="str">
        <f>IF( OR( ISERROR(MATCH('Dosierrechner BASF'!D20,product_list,0)) = FALSE, ISBLANK('Dosierrechner BASF'!D20), 'Dosierrechner BASF'!D20 = ""), "", 'Dosierrechner BASF'!D20)</f>
        <v/>
      </c>
      <c r="B50" s="7" t="str">
        <f>""</f>
        <v/>
      </c>
      <c r="C50" s="7" t="str">
        <f>IF( OR( 'Dosierrechner BASF'!G20="", ISERROR(A50)), "", 'Dosierrechner BASF'!G20)</f>
        <v>kg</v>
      </c>
      <c r="E50" s="99" t="s">
        <v>111</v>
      </c>
      <c r="F50" s="108">
        <f>IF( AND(ISERROR(A50) = FALSE, A50&lt;&gt;""), SUM('Dosierrechner BASF'!L20), 0)</f>
        <v>0</v>
      </c>
    </row>
    <row r="51" spans="1:8" x14ac:dyDescent="0.25">
      <c r="A51" s="82" t="str">
        <f>IF( OR( ISERROR(MATCH('Dosierrechner BASF'!D21,product_list,0)) = FALSE, ISBLANK('Dosierrechner BASF'!D21), 'Dosierrechner BASF'!D21 = ""), "", 'Dosierrechner BASF'!D21)</f>
        <v/>
      </c>
      <c r="B51" s="7" t="str">
        <f>""</f>
        <v/>
      </c>
      <c r="C51" s="7" t="str">
        <f>IF( OR( 'Dosierrechner BASF'!G21="", ISERROR(A51)), "", 'Dosierrechner BASF'!G21)</f>
        <v/>
      </c>
      <c r="E51" s="99" t="s">
        <v>111</v>
      </c>
      <c r="F51" s="108">
        <f>IF( AND(ISERROR(A51) = FALSE, A51&lt;&gt;""), SUM('Dosierrechner BASF'!L21), 0)</f>
        <v>0</v>
      </c>
    </row>
    <row r="52" spans="1:8" x14ac:dyDescent="0.25">
      <c r="A52" s="82" t="str">
        <f>IF( OR( ISERROR(MATCH('Dosierrechner BASF'!D22,product_list,0)) = FALSE, ISBLANK('Dosierrechner BASF'!D22), 'Dosierrechner BASF'!D22 = ""), "", 'Dosierrechner BASF'!D22)</f>
        <v/>
      </c>
      <c r="B52" s="7" t="str">
        <f>""</f>
        <v/>
      </c>
      <c r="C52" s="7" t="str">
        <f>IF( OR( 'Dosierrechner BASF'!G22="", ISERROR(A52)), "", 'Dosierrechner BASF'!G22)</f>
        <v/>
      </c>
      <c r="E52" s="99" t="s">
        <v>111</v>
      </c>
      <c r="F52" s="108">
        <f>IF( AND(ISERROR(A52) = FALSE, A52&lt;&gt;""), SUM('Dosierrechner BASF'!L22), 0)</f>
        <v>0</v>
      </c>
    </row>
    <row r="53" spans="1:8" x14ac:dyDescent="0.25">
      <c r="A53" s="82" t="str">
        <f>IF( OR( ISERROR(MATCH('Dosierrechner BASF'!D23,product_list,0)) = FALSE, ISBLANK('Dosierrechner BASF'!D23), 'Dosierrechner BASF'!D23 = ""), "", 'Dosierrechner BASF'!D23)</f>
        <v/>
      </c>
      <c r="B53" s="7" t="str">
        <f>""</f>
        <v/>
      </c>
      <c r="C53" s="7" t="str">
        <f>IF( OR( 'Dosierrechner BASF'!G23="", ISERROR(A53)), "", 'Dosierrechner BASF'!G23)</f>
        <v/>
      </c>
      <c r="E53" s="99" t="s">
        <v>111</v>
      </c>
      <c r="F53" s="108">
        <f>IF( AND(ISERROR(A53) = FALSE, A53&lt;&gt;""), SUM('Dosierrechner BASF'!L23), 0)</f>
        <v>0</v>
      </c>
    </row>
    <row r="54" spans="1:8" x14ac:dyDescent="0.25">
      <c r="A54" s="82" t="str">
        <f>IF( OR( ISERROR(MATCH('Dosierrechner BASF'!D24,product_list,0)) = FALSE, ISBLANK('Dosierrechner BASF'!D24), 'Dosierrechner BASF'!D24 = ""), "", 'Dosierrechner BASF'!D24)</f>
        <v/>
      </c>
      <c r="B54" s="7" t="str">
        <f>""</f>
        <v/>
      </c>
      <c r="C54" s="7" t="str">
        <f>IF( OR( 'Dosierrechner BASF'!G24="", ISERROR(A54)), "", 'Dosierrechner BASF'!G24)</f>
        <v/>
      </c>
      <c r="E54" s="99" t="s">
        <v>111</v>
      </c>
      <c r="F54" s="108">
        <f>IF( AND(ISERROR(A54) = FALSE, A54&lt;&gt;""), SUM('Dosierrechner BASF'!L24), 0)</f>
        <v>0</v>
      </c>
    </row>
    <row r="55" spans="1:8" x14ac:dyDescent="0.25">
      <c r="A55" s="82" t="str">
        <f>IF( OR( ISERROR(MATCH('Dosierrechner BASF'!D25,product_list,0)) = FALSE, ISBLANK('Dosierrechner BASF'!D25), 'Dosierrechner BASF'!D25 = ""), "", 'Dosierrechner BASF'!D25)</f>
        <v/>
      </c>
      <c r="B55" s="7" t="str">
        <f>""</f>
        <v/>
      </c>
      <c r="C55" s="7" t="str">
        <f>IF( OR( 'Dosierrechner BASF'!G25="", ISERROR(A55)), "", 'Dosierrechner BASF'!G25)</f>
        <v/>
      </c>
      <c r="E55" s="99" t="s">
        <v>111</v>
      </c>
      <c r="F55" s="108">
        <f>IF( AND(ISERROR(A55) = FALSE, A55&lt;&gt;""), SUM('Dosierrechner BASF'!L25), 0)</f>
        <v>0</v>
      </c>
    </row>
    <row r="56" spans="1:8" x14ac:dyDescent="0.25">
      <c r="A56" s="82" t="str">
        <f>IF( OR( ISERROR(MATCH('Dosierrechner BASF'!D26,product_list,0)) = FALSE, ISBLANK('Dosierrechner BASF'!D26), 'Dosierrechner BASF'!D26 = ""), "", 'Dosierrechner BASF'!D26)</f>
        <v/>
      </c>
      <c r="B56" s="7" t="str">
        <f>""</f>
        <v/>
      </c>
      <c r="C56" s="7" t="str">
        <f>IF( OR( 'Dosierrechner BASF'!G26="", ISERROR(A56)), "", 'Dosierrechner BASF'!G26)</f>
        <v>kg</v>
      </c>
      <c r="E56" s="99" t="s">
        <v>111</v>
      </c>
      <c r="F56" s="108">
        <f>IF( AND(ISERROR(A56) = FALSE, A56&lt;&gt;""), SUM('Dosierrechner BASF'!L26), 0)</f>
        <v>0</v>
      </c>
    </row>
    <row r="57" spans="1:8" x14ac:dyDescent="0.25">
      <c r="A57" s="82" t="str">
        <f>IF( OR( ISERROR(MATCH('Dosierrechner BASF'!D27,product_list,0)) = FALSE, ISBLANK('Dosierrechner BASF'!D27), 'Dosierrechner BASF'!D27 = ""), "", 'Dosierrechner BASF'!D27)</f>
        <v/>
      </c>
      <c r="B57" s="7" t="str">
        <f>""</f>
        <v/>
      </c>
      <c r="C57" s="7" t="str">
        <f>IF( OR( 'Dosierrechner BASF'!G27="", ISERROR(A57)), "", 'Dosierrechner BASF'!G27)</f>
        <v>kg</v>
      </c>
      <c r="E57" s="99" t="s">
        <v>111</v>
      </c>
      <c r="F57" s="108">
        <f>IF( AND(ISERROR(A57) = FALSE, A57&lt;&gt;""), SUM('Dosierrechner BASF'!L27), 0)</f>
        <v>0</v>
      </c>
    </row>
    <row r="58" spans="1:8" x14ac:dyDescent="0.25">
      <c r="A58" s="82" t="str">
        <f>IF( OR( ISERROR(MATCH('Dosierrechner BASF'!D28,product_list,0)) = FALSE, ISBLANK('Dosierrechner BASF'!D28), 'Dosierrechner BASF'!D28 = ""), "", 'Dosierrechner BASF'!D28)</f>
        <v>Prosper</v>
      </c>
      <c r="B58" s="7" t="str">
        <f>""</f>
        <v/>
      </c>
      <c r="C58" s="7" t="str">
        <f>IF( OR( 'Dosierrechner BASF'!G28="", ISERROR(A58)), "", 'Dosierrechner BASF'!G28)</f>
        <v/>
      </c>
      <c r="E58" s="99" t="s">
        <v>111</v>
      </c>
      <c r="F58" s="108">
        <f>IF( AND(ISERROR(A58) = FALSE, A58&lt;&gt;""), SUM('Dosierrechner BASF'!L28), 0)</f>
        <v>1.6</v>
      </c>
    </row>
    <row r="59" spans="1:8" x14ac:dyDescent="0.25">
      <c r="A59" s="82" t="str">
        <f>IF( OR( ISERROR(MATCH('Dosierrechner BASF'!D29,product_list,0)) = FALSE, ISBLANK('Dosierrechner BASF'!D29), 'Dosierrechner BASF'!D29 = ""), "", 'Dosierrechner BASF'!D29)</f>
        <v/>
      </c>
      <c r="B59" s="7" t="str">
        <f>""</f>
        <v/>
      </c>
      <c r="C59" s="7" t="str">
        <f>IF( OR( 'Dosierrechner BASF'!G29="", ISERROR(A59)), "", 'Dosierrechner BASF'!G29)</f>
        <v/>
      </c>
      <c r="E59" s="99" t="s">
        <v>111</v>
      </c>
      <c r="F59" s="108">
        <f>IF( AND(ISERROR(A59) = FALSE, A59&lt;&gt;""), SUM('Dosierrechner BASF'!L29), 0)</f>
        <v>0</v>
      </c>
    </row>
    <row r="60" spans="1:8" x14ac:dyDescent="0.25">
      <c r="A60" s="82" t="str">
        <f>IF( OR( ISERROR(MATCH('Dosierrechner BASF'!D30,product_list,0)) = FALSE, ISBLANK('Dosierrechner BASF'!D30), 'Dosierrechner BASF'!D30 = ""), "", 'Dosierrechner BASF'!D30)</f>
        <v/>
      </c>
      <c r="B60" s="7" t="str">
        <f>""</f>
        <v/>
      </c>
      <c r="C60" s="7" t="str">
        <f>IF( OR( 'Dosierrechner BASF'!G30="", ISERROR(A60)), "", 'Dosierrechner BASF'!G30)</f>
        <v/>
      </c>
      <c r="E60" s="99" t="s">
        <v>111</v>
      </c>
      <c r="F60" s="108">
        <f>IF( AND(ISERROR(A60) = FALSE, A60&lt;&gt;""), SUM('Dosierrechner BASF'!L30), 0)</f>
        <v>0</v>
      </c>
    </row>
    <row r="61" spans="1:8" x14ac:dyDescent="0.25">
      <c r="A61" s="82" t="str">
        <f>IF( OR( ISERROR(MATCH('Dosierrechner BASF'!D31,product_list,0)) = FALSE, ISBLANK('Dosierrechner BASF'!D31), 'Dosierrechner BASF'!D31 = ""), "", 'Dosierrechner BASF'!D31)</f>
        <v/>
      </c>
      <c r="B61" s="7" t="str">
        <f>""</f>
        <v/>
      </c>
      <c r="C61" s="7" t="str">
        <f>IF( OR( 'Dosierrechner BASF'!G31="", ISERROR(A61)), "", 'Dosierrechner BASF'!G31)</f>
        <v/>
      </c>
      <c r="E61" s="99" t="s">
        <v>111</v>
      </c>
      <c r="F61" s="108">
        <f>IF( AND(ISERROR(A61) = FALSE, A61&lt;&gt;""), SUM('Dosierrechner BASF'!L31), 0)</f>
        <v>0</v>
      </c>
    </row>
    <row r="62" spans="1:8" x14ac:dyDescent="0.25">
      <c r="A62" s="82" t="str">
        <f>IF( OR( ISERROR(MATCH('Dosierrechner BASF'!D32,product_list,0)) = FALSE, ISBLANK('Dosierrechner BASF'!D32), 'Dosierrechner BASF'!D32 = ""), "", 'Dosierrechner BASF'!D32)</f>
        <v/>
      </c>
      <c r="B62" s="7" t="str">
        <f>""</f>
        <v/>
      </c>
      <c r="C62" s="7" t="str">
        <f>IF( OR( 'Dosierrechner BASF'!G32="", ISERROR(A62)), "", 'Dosierrechner BASF'!G32)</f>
        <v/>
      </c>
      <c r="E62" s="99" t="s">
        <v>111</v>
      </c>
      <c r="F62" s="108">
        <f>IF( AND(ISERROR(A62) = FALSE, A62&lt;&gt;""), SUM('Dosierrechner BASF'!L32), 0)</f>
        <v>0</v>
      </c>
    </row>
    <row r="63" spans="1:8" x14ac:dyDescent="0.25">
      <c r="A63" s="82" t="str">
        <f>IF( OR( ISERROR(MATCH('Dosierrechner BASF'!D33,product_list,0)) = FALSE, ISBLANK('Dosierrechner BASF'!D33), 'Dosierrechner BASF'!D33 = ""), "", 'Dosierrechner BASF'!D33)</f>
        <v/>
      </c>
      <c r="B63" s="7" t="str">
        <f>""</f>
        <v/>
      </c>
      <c r="C63" s="7" t="str">
        <f>IF( OR( 'Dosierrechner BASF'!G33="", ISERROR(A63)), "", 'Dosierrechner BASF'!G33)</f>
        <v/>
      </c>
      <c r="E63" s="99" t="s">
        <v>111</v>
      </c>
      <c r="F63" s="108">
        <f>IF( AND(ISERROR(A63) = FALSE, A63&lt;&gt;""), SUM('Dosierrechner BASF'!L33), 0)</f>
        <v>0</v>
      </c>
    </row>
    <row r="64" spans="1:8" x14ac:dyDescent="0.25">
      <c r="A64" s="82" t="str">
        <f>IF( OR( ISERROR(MATCH('Dosierrechner BASF'!D34,product_list,0)) = FALSE, ISBLANK('Dosierrechner BASF'!D34), 'Dosierrechner BASF'!D34 = ""), "", 'Dosierrechner BASF'!D34)</f>
        <v/>
      </c>
      <c r="B64" s="7" t="str">
        <f>""</f>
        <v/>
      </c>
      <c r="C64" s="7" t="str">
        <f>IF( OR( 'Dosierrechner BASF'!G34="", ISERROR(A64)), "", 'Dosierrechner BASF'!G34)</f>
        <v>L</v>
      </c>
      <c r="E64" s="99" t="s">
        <v>111</v>
      </c>
      <c r="F64" s="108">
        <f>IF( AND(ISERROR(A64) = FALSE, A64&lt;&gt;""), SUM('Dosierrechner BASF'!L34), 0)</f>
        <v>0</v>
      </c>
    </row>
    <row r="65" spans="1:6" x14ac:dyDescent="0.25">
      <c r="A65" s="82" t="str">
        <f>IF( OR( ISERROR(MATCH('Dosierrechner BASF'!D35,product_list,0)) = FALSE, ISBLANK('Dosierrechner BASF'!D35), 'Dosierrechner BASF'!D35 = ""), "", 'Dosierrechner BASF'!D35)</f>
        <v/>
      </c>
      <c r="B65" s="7" t="str">
        <f>""</f>
        <v/>
      </c>
      <c r="C65" s="7" t="str">
        <f>IF( OR( 'Dosierrechner BASF'!G35="", ISERROR(A65)), "", 'Dosierrechner BASF'!G35)</f>
        <v>L</v>
      </c>
      <c r="E65" s="99" t="s">
        <v>111</v>
      </c>
      <c r="F65" s="108">
        <f>IF( AND(ISERROR(A65) = FALSE, A65&lt;&gt;""), SUM('Dosierrechner BASF'!L35), 0)</f>
        <v>0</v>
      </c>
    </row>
    <row r="66" spans="1:6" x14ac:dyDescent="0.25">
      <c r="A66" s="82" t="str">
        <f>IF( OR( ISERROR(MATCH('Dosierrechner BASF'!D36,product_list,0)) = FALSE, ISBLANK('Dosierrechner BASF'!D36), 'Dosierrechner BASF'!D36 = ""), "", 'Dosierrechner BASF'!D36)</f>
        <v/>
      </c>
      <c r="B66" s="7" t="str">
        <f>""</f>
        <v/>
      </c>
      <c r="C66" s="7" t="str">
        <f>IF( OR( 'Dosierrechner BASF'!G36="", ISERROR(A66)), "", 'Dosierrechner BASF'!G36)</f>
        <v>kg</v>
      </c>
      <c r="E66" s="99" t="s">
        <v>111</v>
      </c>
      <c r="F66" s="108">
        <f>IF( AND(ISERROR(A66) = FALSE, A66&lt;&gt;""), SUM('Dosierrechner BASF'!L36), 0)</f>
        <v>0</v>
      </c>
    </row>
    <row r="67" spans="1:6" x14ac:dyDescent="0.25">
      <c r="A67" s="82" t="str">
        <f>IF( OR( ISERROR(MATCH('Dosierrechner BASF'!D37,product_list,0)) = FALSE, ISBLANK('Dosierrechner BASF'!D37), 'Dosierrechner BASF'!D37 = ""), "", 'Dosierrechner BASF'!D37)</f>
        <v/>
      </c>
      <c r="B67" s="7" t="str">
        <f>""</f>
        <v/>
      </c>
      <c r="C67" s="7" t="str">
        <f>IF( OR( 'Dosierrechner BASF'!G37="", ISERROR(A67)), "", 'Dosierrechner BASF'!G37)</f>
        <v/>
      </c>
      <c r="E67" s="99" t="s">
        <v>111</v>
      </c>
      <c r="F67" s="108">
        <f>IF( AND(ISERROR(A67) = FALSE, A67&lt;&gt;""), SUM('Dosierrechner BASF'!L37), 0)</f>
        <v>0</v>
      </c>
    </row>
    <row r="68" spans="1:6" x14ac:dyDescent="0.25">
      <c r="A68" s="82" t="str">
        <f>IF( OR( ISERROR(MATCH('Dosierrechner BASF'!D38,product_list,0)) = FALSE, ISBLANK('Dosierrechner BASF'!D38), 'Dosierrechner BASF'!D38 = ""), "", 'Dosierrechner BASF'!D38)</f>
        <v/>
      </c>
      <c r="B68" s="7" t="str">
        <f>""</f>
        <v/>
      </c>
      <c r="C68" s="7" t="str">
        <f>IF( OR( 'Dosierrechner BASF'!G38="", ISERROR(A68)), "", 'Dosierrechner BASF'!G38)</f>
        <v/>
      </c>
      <c r="E68" s="99" t="s">
        <v>111</v>
      </c>
      <c r="F68" s="108">
        <f>IF( AND(ISERROR(A68) = FALSE, A68&lt;&gt;""), SUM('Dosierrechner BASF'!L38), 0)</f>
        <v>0</v>
      </c>
    </row>
    <row r="69" spans="1:6" x14ac:dyDescent="0.25">
      <c r="A69" s="82" t="str">
        <f>IF( OR( ISERROR(MATCH('Dosierrechner BASF'!D39,product_list,0)) = FALSE, ISBLANK('Dosierrechner BASF'!D39), 'Dosierrechner BASF'!D39 = ""), "", 'Dosierrechner BASF'!D39)</f>
        <v/>
      </c>
      <c r="B69" s="7" t="str">
        <f>""</f>
        <v/>
      </c>
      <c r="C69" s="7" t="str">
        <f>IF( OR( 'Dosierrechner BASF'!G39="", ISERROR(A69)), "", 'Dosierrechner BASF'!G39)</f>
        <v/>
      </c>
      <c r="E69" s="99" t="s">
        <v>111</v>
      </c>
      <c r="F69" s="108">
        <f>IF( AND(ISERROR(A69) = FALSE, A69&lt;&gt;""), SUM('Dosierrechner BASF'!L39), 0)</f>
        <v>0</v>
      </c>
    </row>
    <row r="70" spans="1:6" x14ac:dyDescent="0.25">
      <c r="A70" s="82" t="str">
        <f>IF( OR( ISERROR(MATCH('Dosierrechner BASF'!D40,product_list,0)) = FALSE, ISBLANK('Dosierrechner BASF'!D40), 'Dosierrechner BASF'!D40 = ""), "", 'Dosierrechner BASF'!D40)</f>
        <v/>
      </c>
      <c r="B70" s="7" t="str">
        <f>""</f>
        <v/>
      </c>
      <c r="C70" s="7" t="str">
        <f>IF( OR( 'Dosierrechner BASF'!G40="", ISERROR(A70)), "", 'Dosierrechner BASF'!G40)</f>
        <v/>
      </c>
      <c r="E70" s="99" t="s">
        <v>111</v>
      </c>
      <c r="F70" s="108">
        <f>IF( AND(ISERROR(A70) = FALSE, A70&lt;&gt;""), SUM('Dosierrechner BASF'!L40), 0)</f>
        <v>0</v>
      </c>
    </row>
    <row r="71" spans="1:6" x14ac:dyDescent="0.25">
      <c r="A71" s="82" t="str">
        <f>IF( OR( ISERROR(MATCH('Dosierrechner BASF'!D41,product_list,0)) = FALSE, ISBLANK('Dosierrechner BASF'!D41), 'Dosierrechner BASF'!D41 = ""), "", 'Dosierrechner BASF'!D41)</f>
        <v/>
      </c>
      <c r="B71" s="7" t="str">
        <f>""</f>
        <v/>
      </c>
      <c r="C71" s="7" t="str">
        <f>IF( OR( 'Dosierrechner BASF'!G41="", ISERROR(A71)), "", 'Dosierrechner BASF'!G41)</f>
        <v/>
      </c>
      <c r="E71" s="99" t="s">
        <v>111</v>
      </c>
      <c r="F71" s="108">
        <f>IF( AND(ISERROR(A71) = FALSE, A71&lt;&gt;""), SUM('Dosierrechner BASF'!L41), 0)</f>
        <v>0</v>
      </c>
    </row>
    <row r="72" spans="1:6" x14ac:dyDescent="0.25">
      <c r="A72" s="82" t="str">
        <f>IF( OR( ISERROR(MATCH('Dosierrechner BASF'!D42,product_list,0)) = FALSE, ISBLANK('Dosierrechner BASF'!D42), 'Dosierrechner BASF'!D42 = ""), "", 'Dosierrechner BASF'!D42)</f>
        <v/>
      </c>
      <c r="B72" s="7" t="str">
        <f>""</f>
        <v/>
      </c>
      <c r="C72" s="7" t="str">
        <f>IF( OR( 'Dosierrechner BASF'!G42="", ISERROR(A72)), "", 'Dosierrechner BASF'!G42)</f>
        <v>kg</v>
      </c>
      <c r="E72" s="99" t="s">
        <v>111</v>
      </c>
      <c r="F72" s="108">
        <f>IF( AND(ISERROR(A72) = FALSE, A72&lt;&gt;""), SUM('Dosierrechner BASF'!L42), 0)</f>
        <v>0</v>
      </c>
    </row>
    <row r="73" spans="1:6" x14ac:dyDescent="0.25">
      <c r="A73" s="82" t="str">
        <f>IF( OR( ISERROR(MATCH('Dosierrechner BASF'!D43,product_list,0)) = FALSE, ISBLANK('Dosierrechner BASF'!D43), 'Dosierrechner BASF'!D43 = ""), "", 'Dosierrechner BASF'!D43)</f>
        <v/>
      </c>
      <c r="B73" s="7" t="str">
        <f>""</f>
        <v/>
      </c>
      <c r="C73" s="7" t="str">
        <f>IF( OR( 'Dosierrechner BASF'!G43="", ISERROR(A73)), "", 'Dosierrechner BASF'!G43)</f>
        <v>L</v>
      </c>
      <c r="E73" s="99" t="s">
        <v>111</v>
      </c>
      <c r="F73" s="108">
        <f>IF( AND(ISERROR(A73) = FALSE, A73&lt;&gt;""), SUM('Dosierrechner BASF'!L43), 0)</f>
        <v>0</v>
      </c>
    </row>
    <row r="74" spans="1:6" x14ac:dyDescent="0.25">
      <c r="A74" s="82" t="str">
        <f>IF( OR( ISERROR(MATCH('Dosierrechner BASF'!D44,product_list,0)) = FALSE, ISBLANK('Dosierrechner BASF'!D44), 'Dosierrechner BASF'!D44 = ""), "", 'Dosierrechner BASF'!D44)</f>
        <v/>
      </c>
      <c r="B74" s="7" t="str">
        <f>""</f>
        <v/>
      </c>
      <c r="C74" s="7" t="str">
        <f>IF( OR( 'Dosierrechner BASF'!G44="", ISERROR(A74)), "", 'Dosierrechner BASF'!G44)</f>
        <v>kg</v>
      </c>
      <c r="E74" s="99" t="s">
        <v>111</v>
      </c>
      <c r="F74" s="108">
        <f>IF( AND(ISERROR(A74) = FALSE, A74&lt;&gt;""), SUM('Dosierrechner BASF'!L44), 0)</f>
        <v>0</v>
      </c>
    </row>
    <row r="75" spans="1:6" x14ac:dyDescent="0.25">
      <c r="A75" s="82" t="str">
        <f>IF( OR( ISERROR(MATCH('Dosierrechner BASF'!D45,product_list,0)) = FALSE, ISBLANK('Dosierrechner BASF'!D45), 'Dosierrechner BASF'!D45 = ""), "", 'Dosierrechner BASF'!D45)</f>
        <v/>
      </c>
      <c r="B75" s="7" t="str">
        <f>""</f>
        <v/>
      </c>
      <c r="C75" s="7" t="str">
        <f>IF( OR( 'Dosierrechner BASF'!G45="", ISERROR(A75)), "", 'Dosierrechner BASF'!G45)</f>
        <v>L</v>
      </c>
      <c r="E75" s="99" t="s">
        <v>111</v>
      </c>
      <c r="F75" s="108">
        <f>IF( AND(ISERROR(A75) = FALSE, A75&lt;&gt;""), SUM('Dosierrechner BASF'!L45), 0)</f>
        <v>0</v>
      </c>
    </row>
    <row r="76" spans="1:6" x14ac:dyDescent="0.25">
      <c r="A76" s="82" t="str">
        <f>IF( OR( ISERROR(MATCH('Dosierrechner BASF'!D46,product_list,0)) = FALSE, ISBLANK('Dosierrechner BASF'!D46), 'Dosierrechner BASF'!D46 = ""), "", 'Dosierrechner BASF'!D46)</f>
        <v/>
      </c>
      <c r="B76" s="7" t="str">
        <f>""</f>
        <v/>
      </c>
      <c r="C76" s="7" t="str">
        <f>IF( OR( 'Dosierrechner BASF'!G46="", ISERROR(A76)), "", 'Dosierrechner BASF'!G46)</f>
        <v/>
      </c>
      <c r="E76" s="99" t="s">
        <v>111</v>
      </c>
      <c r="F76" s="108">
        <f>IF( AND(ISERROR(A76) = FALSE, A76&lt;&gt;""), SUM('Dosierrechner BASF'!L46), 0)</f>
        <v>0</v>
      </c>
    </row>
    <row r="77" spans="1:6" x14ac:dyDescent="0.25">
      <c r="A77" s="82" t="str">
        <f>IF( OR( ISERROR(MATCH('Dosierrechner BASF'!D47,product_list,0)) = FALSE, ISBLANK('Dosierrechner BASF'!D47), 'Dosierrechner BASF'!D47 = ""), "", 'Dosierrechner BASF'!D47)</f>
        <v/>
      </c>
      <c r="B77" s="7" t="str">
        <f>""</f>
        <v/>
      </c>
      <c r="C77" s="7" t="str">
        <f>IF( OR( 'Dosierrechner BASF'!G47="", ISERROR(A77)), "", 'Dosierrechner BASF'!G47)</f>
        <v/>
      </c>
      <c r="E77" s="99" t="s">
        <v>111</v>
      </c>
      <c r="F77" s="108">
        <f>IF( AND(ISERROR(A77) = FALSE, A77&lt;&gt;""), SUM('Dosierrechner BASF'!L47), 0)</f>
        <v>0</v>
      </c>
    </row>
    <row r="78" spans="1:6" x14ac:dyDescent="0.25">
      <c r="A78" s="82" t="str">
        <f>IF( OR( ISERROR(MATCH('Dosierrechner BASF'!D48,product_list,0)) = FALSE, ISBLANK('Dosierrechner BASF'!D48), 'Dosierrechner BASF'!D48 = ""), "", 'Dosierrechner BASF'!D48)</f>
        <v/>
      </c>
      <c r="B78" s="7" t="str">
        <f>""</f>
        <v/>
      </c>
      <c r="C78" s="7" t="str">
        <f>IF( OR( 'Dosierrechner BASF'!G48="", ISERROR(A78)), "", 'Dosierrechner BASF'!G48)</f>
        <v/>
      </c>
      <c r="E78" s="99" t="s">
        <v>111</v>
      </c>
      <c r="F78" s="108">
        <f>IF( AND(ISERROR(A78) = FALSE, A78&lt;&gt;""), SUM('Dosierrechner BASF'!L48), 0)</f>
        <v>0</v>
      </c>
    </row>
    <row r="79" spans="1:6" x14ac:dyDescent="0.25">
      <c r="A79" s="82" t="str">
        <f>IF( OR( ISERROR(MATCH('Dosierrechner BASF'!D49,product_list,0)) = FALSE, ISBLANK('Dosierrechner BASF'!D49), 'Dosierrechner BASF'!D49 = ""), "", 'Dosierrechner BASF'!D49)</f>
        <v/>
      </c>
      <c r="B79" s="7" t="str">
        <f>""</f>
        <v/>
      </c>
      <c r="C79" s="7" t="str">
        <f>IF( OR( 'Dosierrechner BASF'!G49="", ISERROR(A79)), "", 'Dosierrechner BASF'!G49)</f>
        <v/>
      </c>
      <c r="E79" s="99" t="s">
        <v>111</v>
      </c>
      <c r="F79" s="108">
        <f>IF( AND(ISERROR(A79) = FALSE, A79&lt;&gt;""), SUM('Dosierrechner BASF'!L49), 0)</f>
        <v>0</v>
      </c>
    </row>
    <row r="80" spans="1:6" x14ac:dyDescent="0.25">
      <c r="A80" s="82" t="str">
        <f>IF( OR( ISERROR(MATCH('Dosierrechner BASF'!D50,product_list,0)) = FALSE, ISBLANK('Dosierrechner BASF'!D50), 'Dosierrechner BASF'!D50 = ""), "", 'Dosierrechner BASF'!D50)</f>
        <v/>
      </c>
      <c r="B80" s="7" t="str">
        <f>""</f>
        <v/>
      </c>
      <c r="C80" s="7" t="str">
        <f>IF( OR( 'Dosierrechner BASF'!G50="", ISERROR(A80)), "", 'Dosierrechner BASF'!G50)</f>
        <v>kg</v>
      </c>
      <c r="E80" s="99" t="s">
        <v>111</v>
      </c>
      <c r="F80" s="108">
        <f>IF( AND(ISERROR(A80) = FALSE, A80&lt;&gt;""), SUM('Dosierrechner BASF'!L50), 0)</f>
        <v>0</v>
      </c>
    </row>
    <row r="81" spans="1:6" x14ac:dyDescent="0.25">
      <c r="A81" s="82" t="str">
        <f>IF( OR( ISERROR(MATCH('Dosierrechner BASF'!D51,product_list,0)) = FALSE, ISBLANK('Dosierrechner BASF'!D51), 'Dosierrechner BASF'!D51 = ""), "", 'Dosierrechner BASF'!D51)</f>
        <v/>
      </c>
      <c r="B81" s="7" t="str">
        <f>""</f>
        <v/>
      </c>
      <c r="C81" s="7" t="str">
        <f>IF( OR( 'Dosierrechner BASF'!G51="", ISERROR(A81)), "", 'Dosierrechner BASF'!G51)</f>
        <v>L</v>
      </c>
      <c r="E81" s="99" t="s">
        <v>111</v>
      </c>
      <c r="F81" s="108">
        <f>IF( AND(ISERROR(A81) = FALSE, A81&lt;&gt;""), SUM('Dosierrechner BASF'!L51), 0)</f>
        <v>0</v>
      </c>
    </row>
    <row r="82" spans="1:6" x14ac:dyDescent="0.25">
      <c r="A82" s="82" t="str">
        <f>IF( OR( ISERROR(MATCH('Dosierrechner BASF'!D52,product_list,0)) = FALSE, ISBLANK('Dosierrechner BASF'!D52), 'Dosierrechner BASF'!D52 = ""), "", 'Dosierrechner BASF'!D52)</f>
        <v/>
      </c>
      <c r="B82" s="7" t="str">
        <f>""</f>
        <v/>
      </c>
      <c r="C82" s="7" t="str">
        <f>IF( OR( 'Dosierrechner BASF'!G52="", ISERROR(A82)), "", 'Dosierrechner BASF'!G52)</f>
        <v>kg</v>
      </c>
      <c r="E82" s="99" t="s">
        <v>111</v>
      </c>
      <c r="F82" s="108">
        <f>IF( AND(ISERROR(A82) = FALSE, A82&lt;&gt;""), SUM('Dosierrechner BASF'!L52), 0)</f>
        <v>0</v>
      </c>
    </row>
    <row r="83" spans="1:6" x14ac:dyDescent="0.25">
      <c r="A83" s="82" t="str">
        <f>IF( OR( ISERROR(MATCH('Dosierrechner BASF'!D53,product_list,0)) = FALSE, ISBLANK('Dosierrechner BASF'!D53), 'Dosierrechner BASF'!D53 = ""), "", 'Dosierrechner BASF'!D53)</f>
        <v/>
      </c>
      <c r="B83" s="7" t="str">
        <f>""</f>
        <v/>
      </c>
      <c r="C83" s="7" t="str">
        <f>IF( OR( 'Dosierrechner BASF'!G53="", ISERROR(A83)), "", 'Dosierrechner BASF'!G53)</f>
        <v/>
      </c>
      <c r="E83" s="99" t="s">
        <v>111</v>
      </c>
      <c r="F83" s="108">
        <f>IF( AND(ISERROR(A83) = FALSE, A83&lt;&gt;""), SUM('Dosierrechner BASF'!L53), 0)</f>
        <v>0</v>
      </c>
    </row>
    <row r="84" spans="1:6" x14ac:dyDescent="0.25">
      <c r="A84" s="82" t="str">
        <f>IF( OR( ISERROR(MATCH('Dosierrechner BASF'!D54,product_list,0)) = FALSE, ISBLANK('Dosierrechner BASF'!D54), 'Dosierrechner BASF'!D54 = ""), "", 'Dosierrechner BASF'!D54)</f>
        <v/>
      </c>
      <c r="B84" s="7" t="str">
        <f>""</f>
        <v/>
      </c>
      <c r="C84" s="7" t="str">
        <f>IF( OR( 'Dosierrechner BASF'!G54="", ISERROR(A84)), "", 'Dosierrechner BASF'!G54)</f>
        <v/>
      </c>
      <c r="E84" s="99" t="s">
        <v>111</v>
      </c>
      <c r="F84" s="108">
        <f>IF( AND(ISERROR(A84) = FALSE, A84&lt;&gt;""), SUM('Dosierrechner BASF'!L54), 0)</f>
        <v>0</v>
      </c>
    </row>
    <row r="85" spans="1:6" x14ac:dyDescent="0.25">
      <c r="A85" s="82" t="str">
        <f>IF( OR( ISERROR(MATCH('Dosierrechner BASF'!D55,product_list,0)) = FALSE, ISBLANK('Dosierrechner BASF'!D55), 'Dosierrechner BASF'!D55 = ""), "", 'Dosierrechner BASF'!D55)</f>
        <v/>
      </c>
      <c r="B85" s="7" t="str">
        <f>""</f>
        <v/>
      </c>
      <c r="C85" s="7" t="str">
        <f>IF( OR( 'Dosierrechner BASF'!G55="", ISERROR(A85)), "", 'Dosierrechner BASF'!G55)</f>
        <v/>
      </c>
      <c r="E85" s="99" t="s">
        <v>111</v>
      </c>
      <c r="F85" s="108">
        <f>IF( AND(ISERROR(A85) = FALSE, A85&lt;&gt;""), SUM('Dosierrechner BASF'!L55), 0)</f>
        <v>0</v>
      </c>
    </row>
    <row r="86" spans="1:6" x14ac:dyDescent="0.25">
      <c r="A86" s="82" t="str">
        <f>IF( OR( ISERROR(MATCH('Dosierrechner BASF'!D56,product_list,0)) = FALSE, ISBLANK('Dosierrechner BASF'!D56), 'Dosierrechner BASF'!D56 = ""), "", 'Dosierrechner BASF'!D56)</f>
        <v/>
      </c>
      <c r="B86" s="7" t="str">
        <f>""</f>
        <v/>
      </c>
      <c r="C86" s="7" t="str">
        <f>IF( OR( 'Dosierrechner BASF'!G56="", ISERROR(A86)), "", 'Dosierrechner BASF'!G56)</f>
        <v/>
      </c>
      <c r="E86" s="99" t="s">
        <v>111</v>
      </c>
      <c r="F86" s="108">
        <f>IF( AND(ISERROR(A86) = FALSE, A86&lt;&gt;""), SUM('Dosierrechner BASF'!L56), 0)</f>
        <v>0</v>
      </c>
    </row>
    <row r="87" spans="1:6" x14ac:dyDescent="0.25">
      <c r="A87" s="82" t="str">
        <f>IF( OR( ISERROR(MATCH('Dosierrechner BASF'!D57,product_list,0)) = FALSE, ISBLANK('Dosierrechner BASF'!D57), 'Dosierrechner BASF'!D57 = ""), "", 'Dosierrechner BASF'!D57)</f>
        <v/>
      </c>
      <c r="B87" s="7" t="str">
        <f>""</f>
        <v/>
      </c>
      <c r="C87" s="7" t="str">
        <f>IF( OR( 'Dosierrechner BASF'!G57="", ISERROR(A87)), "", 'Dosierrechner BASF'!G57)</f>
        <v/>
      </c>
      <c r="E87" s="99" t="s">
        <v>111</v>
      </c>
      <c r="F87" s="108">
        <f>IF( AND(ISERROR(A87) = FALSE, A87&lt;&gt;""), SUM('Dosierrechner BASF'!L57), 0)</f>
        <v>0</v>
      </c>
    </row>
    <row r="88" spans="1:6" x14ac:dyDescent="0.25">
      <c r="A88" s="82" t="str">
        <f>IF( OR( ISERROR(MATCH('Dosierrechner BASF'!D58,product_list,0)) = FALSE, ISBLANK('Dosierrechner BASF'!D58), 'Dosierrechner BASF'!D58 = ""), "", 'Dosierrechner BASF'!D58)</f>
        <v/>
      </c>
      <c r="B88" s="7" t="str">
        <f>""</f>
        <v/>
      </c>
      <c r="C88" s="7" t="str">
        <f>IF( OR( 'Dosierrechner BASF'!G58="", ISERROR(A88)), "", 'Dosierrechner BASF'!G58)</f>
        <v>L</v>
      </c>
      <c r="E88" s="99" t="s">
        <v>111</v>
      </c>
      <c r="F88" s="108">
        <f>IF( AND(ISERROR(A88) = FALSE, A88&lt;&gt;""), SUM('Dosierrechner BASF'!L58), 0)</f>
        <v>0</v>
      </c>
    </row>
    <row r="89" spans="1:6" x14ac:dyDescent="0.25">
      <c r="A89" s="82" t="str">
        <f>IF( OR( ISERROR(MATCH('Dosierrechner BASF'!D59,product_list,0)) = FALSE, ISBLANK('Dosierrechner BASF'!D59), 'Dosierrechner BASF'!D59 = ""), "", 'Dosierrechner BASF'!D59)</f>
        <v/>
      </c>
      <c r="B89" s="7" t="str">
        <f>""</f>
        <v/>
      </c>
      <c r="C89" s="7" t="str">
        <f>IF( OR( 'Dosierrechner BASF'!G59="", ISERROR(A89)), "", 'Dosierrechner BASF'!G59)</f>
        <v>L</v>
      </c>
      <c r="E89" s="99" t="s">
        <v>111</v>
      </c>
      <c r="F89" s="108">
        <f>IF( AND(ISERROR(A89) = FALSE, A89&lt;&gt;""), SUM('Dosierrechner BASF'!L59), 0)</f>
        <v>0</v>
      </c>
    </row>
    <row r="90" spans="1:6" x14ac:dyDescent="0.25">
      <c r="A90" s="82" t="str">
        <f>IF( OR( ISERROR(MATCH('Dosierrechner BASF'!D60,product_list,0)) = FALSE, ISBLANK('Dosierrechner BASF'!D60), 'Dosierrechner BASF'!D60 = ""), "", 'Dosierrechner BASF'!D60)</f>
        <v/>
      </c>
      <c r="B90" s="7" t="str">
        <f>""</f>
        <v/>
      </c>
      <c r="C90" s="7" t="str">
        <f>IF( OR( 'Dosierrechner BASF'!G60="", ISERROR(A90)), "", 'Dosierrechner BASF'!G60)</f>
        <v>kg</v>
      </c>
      <c r="E90" s="99" t="s">
        <v>111</v>
      </c>
      <c r="F90" s="108">
        <f>IF( AND(ISERROR(A90) = FALSE, A90&lt;&gt;""), SUM('Dosierrechner BASF'!L60), 0)</f>
        <v>0</v>
      </c>
    </row>
    <row r="91" spans="1:6" x14ac:dyDescent="0.25">
      <c r="A91" s="82" t="str">
        <f>IF( OR( ISERROR(MATCH('Dosierrechner BASF'!D61,product_list,0)) = FALSE, ISBLANK('Dosierrechner BASF'!D61), 'Dosierrechner BASF'!D61 = ""), "", 'Dosierrechner BASF'!D61)</f>
        <v/>
      </c>
      <c r="B91" s="7" t="str">
        <f>""</f>
        <v/>
      </c>
      <c r="C91" s="7" t="str">
        <f>IF( OR( 'Dosierrechner BASF'!G61="", ISERROR(A91)), "", 'Dosierrechner BASF'!G61)</f>
        <v>kg</v>
      </c>
      <c r="E91" s="99" t="s">
        <v>111</v>
      </c>
      <c r="F91" s="108">
        <f>IF( AND(ISERROR(A91) = FALSE, A91&lt;&gt;""), SUM('Dosierrechner BASF'!L61), 0)</f>
        <v>0</v>
      </c>
    </row>
    <row r="92" spans="1:6" x14ac:dyDescent="0.25">
      <c r="A92" s="82" t="str">
        <f>IF( OR( ISERROR(MATCH('Dosierrechner BASF'!D62,product_list,0)) = FALSE, ISBLANK('Dosierrechner BASF'!D62), 'Dosierrechner BASF'!D62 = ""), "", 'Dosierrechner BASF'!D62)</f>
        <v/>
      </c>
      <c r="B92" s="7" t="str">
        <f>""</f>
        <v/>
      </c>
      <c r="C92" s="7" t="str">
        <f>IF( OR( 'Dosierrechner BASF'!G62="", ISERROR(A92)), "", 'Dosierrechner BASF'!G62)</f>
        <v/>
      </c>
      <c r="E92" s="99" t="s">
        <v>111</v>
      </c>
      <c r="F92" s="108">
        <f>IF( AND(ISERROR(A92) = FALSE, A92&lt;&gt;""), SUM('Dosierrechner BASF'!L62), 0)</f>
        <v>0</v>
      </c>
    </row>
    <row r="93" spans="1:6" x14ac:dyDescent="0.25">
      <c r="A93" s="82" t="str">
        <f>IF( OR( ISERROR(MATCH('Dosierrechner BASF'!D63,product_list,0)) = FALSE, ISBLANK('Dosierrechner BASF'!D63), 'Dosierrechner BASF'!D63 = ""), "", 'Dosierrechner BASF'!D63)</f>
        <v/>
      </c>
      <c r="B93" s="7" t="str">
        <f>""</f>
        <v/>
      </c>
      <c r="C93" s="7" t="str">
        <f>IF( OR( 'Dosierrechner BASF'!G63="", ISERROR(A93)), "", 'Dosierrechner BASF'!G63)</f>
        <v/>
      </c>
      <c r="E93" s="99" t="s">
        <v>111</v>
      </c>
      <c r="F93" s="108">
        <f>IF( AND(ISERROR(A93) = FALSE, A93&lt;&gt;""), SUM('Dosierrechner BASF'!L63), 0)</f>
        <v>0</v>
      </c>
    </row>
    <row r="94" spans="1:6" x14ac:dyDescent="0.25">
      <c r="A94" s="82" t="str">
        <f>IF( OR( ISERROR(MATCH('Dosierrechner BASF'!D64,product_list,0)) = FALSE, ISBLANK('Dosierrechner BASF'!D64), 'Dosierrechner BASF'!D64 = ""), "", 'Dosierrechner BASF'!D64)</f>
        <v/>
      </c>
      <c r="B94" s="7" t="str">
        <f>""</f>
        <v/>
      </c>
      <c r="C94" s="7" t="str">
        <f>IF( OR( 'Dosierrechner BASF'!G64="", ISERROR(A94)), "", 'Dosierrechner BASF'!G64)</f>
        <v/>
      </c>
      <c r="E94" s="99" t="s">
        <v>111</v>
      </c>
      <c r="F94" s="108">
        <f>IF( AND(ISERROR(A94) = FALSE, A94&lt;&gt;""), SUM('Dosierrechner BASF'!L64), 0)</f>
        <v>0</v>
      </c>
    </row>
    <row r="95" spans="1:6" x14ac:dyDescent="0.25">
      <c r="A95" s="82" t="str">
        <f>IF( OR( ISERROR(MATCH('Dosierrechner BASF'!D65,product_list,0)) = FALSE, ISBLANK('Dosierrechner BASF'!D65), 'Dosierrechner BASF'!D65 = ""), "", 'Dosierrechner BASF'!D65)</f>
        <v/>
      </c>
      <c r="B95" s="7" t="str">
        <f>""</f>
        <v/>
      </c>
      <c r="C95" s="7" t="str">
        <f>IF( OR( 'Dosierrechner BASF'!G65="", ISERROR(A95)), "", 'Dosierrechner BASF'!G65)</f>
        <v/>
      </c>
      <c r="E95" s="99" t="s">
        <v>111</v>
      </c>
      <c r="F95" s="108">
        <f>IF( AND(ISERROR(A95) = FALSE, A95&lt;&gt;""), SUM('Dosierrechner BASF'!L65), 0)</f>
        <v>0</v>
      </c>
    </row>
    <row r="96" spans="1:6" x14ac:dyDescent="0.25">
      <c r="A96" s="82" t="str">
        <f>IF( OR( ISERROR(MATCH('Dosierrechner BASF'!D66,product_list,0)) = FALSE, ISBLANK('Dosierrechner BASF'!D66), 'Dosierrechner BASF'!D66 = ""), "", 'Dosierrechner BASF'!D66)</f>
        <v/>
      </c>
      <c r="B96" s="7" t="str">
        <f>""</f>
        <v/>
      </c>
      <c r="C96" s="7" t="str">
        <f>IF( OR( 'Dosierrechner BASF'!G66="", ISERROR(A96)), "", 'Dosierrechner BASF'!G66)</f>
        <v/>
      </c>
      <c r="E96" s="99" t="s">
        <v>111</v>
      </c>
      <c r="F96" s="108">
        <f>IF( AND(ISERROR(A96) = FALSE, A96&lt;&gt;""), SUM('Dosierrechner BASF'!L66), 0)</f>
        <v>0</v>
      </c>
    </row>
    <row r="97" spans="1:6" x14ac:dyDescent="0.25">
      <c r="A97" s="82" t="str">
        <f>IF( OR( ISERROR(MATCH('Dosierrechner BASF'!D67,product_list,0)) = FALSE, ISBLANK('Dosierrechner BASF'!D67), 'Dosierrechner BASF'!D67 = ""), "", 'Dosierrechner BASF'!D67)</f>
        <v/>
      </c>
      <c r="B97" s="7" t="str">
        <f>""</f>
        <v/>
      </c>
      <c r="C97" s="7" t="str">
        <f>IF( OR( 'Dosierrechner BASF'!G67="", ISERROR(A97)), "", 'Dosierrechner BASF'!G67)</f>
        <v>L</v>
      </c>
      <c r="E97" s="99" t="s">
        <v>111</v>
      </c>
      <c r="F97" s="108">
        <f>IF( AND(ISERROR(A97) = FALSE, A97&lt;&gt;""), SUM('Dosierrechner BASF'!L67), 0)</f>
        <v>0</v>
      </c>
    </row>
    <row r="98" spans="1:6" x14ac:dyDescent="0.25">
      <c r="A98" s="82" t="str">
        <f>IF( OR( ISERROR(MATCH('Dosierrechner BASF'!D68,product_list,0)) = FALSE, ISBLANK('Dosierrechner BASF'!D68), 'Dosierrechner BASF'!D68 = ""), "", 'Dosierrechner BASF'!D68)</f>
        <v/>
      </c>
      <c r="B98" s="7" t="str">
        <f>""</f>
        <v/>
      </c>
      <c r="C98" s="7" t="str">
        <f>IF( OR( 'Dosierrechner BASF'!G68="", ISERROR(A98)), "", 'Dosierrechner BASF'!G68)</f>
        <v/>
      </c>
      <c r="E98" s="99" t="s">
        <v>111</v>
      </c>
      <c r="F98" s="108">
        <f>IF( AND(ISERROR(A98) = FALSE, A98&lt;&gt;""), SUM('Dosierrechner BASF'!L68), 0)</f>
        <v>0</v>
      </c>
    </row>
    <row r="99" spans="1:6" x14ac:dyDescent="0.25">
      <c r="A99" s="82" t="str">
        <f>IF( OR( ISERROR(MATCH('Dosierrechner BASF'!D69,product_list,0)) = FALSE, ISBLANK('Dosierrechner BASF'!D69), 'Dosierrechner BASF'!D69 = ""), "", 'Dosierrechner BASF'!D69)</f>
        <v/>
      </c>
      <c r="B99" s="7" t="str">
        <f>""</f>
        <v/>
      </c>
      <c r="C99" s="7" t="str">
        <f>IF( OR( 'Dosierrechner BASF'!G69="", ISERROR(A99)), "", 'Dosierrechner BASF'!G69)</f>
        <v/>
      </c>
      <c r="E99" s="99" t="s">
        <v>111</v>
      </c>
      <c r="F99" s="108">
        <f>IF( AND(ISERROR(A99) = FALSE, A99&lt;&gt;""), SUM('Dosierrechner BASF'!L69), 0)</f>
        <v>0</v>
      </c>
    </row>
    <row r="100" spans="1:6" x14ac:dyDescent="0.25">
      <c r="A100" s="82" t="str">
        <f>IF( OR( ISERROR(MATCH('Dosierrechner BASF'!D70,product_list,0)) = FALSE, ISBLANK('Dosierrechner BASF'!D70), 'Dosierrechner BASF'!D70 = ""), "", 'Dosierrechner BASF'!D70)</f>
        <v/>
      </c>
      <c r="B100" s="7" t="str">
        <f>""</f>
        <v/>
      </c>
      <c r="C100" s="7" t="str">
        <f>IF( OR( 'Dosierrechner BASF'!G70="", ISERROR(A100)), "", 'Dosierrechner BASF'!G70)</f>
        <v/>
      </c>
      <c r="E100" s="99" t="s">
        <v>111</v>
      </c>
      <c r="F100" s="108">
        <f>IF( AND(ISERROR(A100) = FALSE, A100&lt;&gt;""), SUM('Dosierrechner BASF'!L70), 0)</f>
        <v>0</v>
      </c>
    </row>
    <row r="101" spans="1:6" x14ac:dyDescent="0.25">
      <c r="A101" s="82" t="str">
        <f>IF( OR( ISERROR(MATCH('Dosierrechner BASF'!D71,product_list,0)) = FALSE, ISBLANK('Dosierrechner BASF'!D71), 'Dosierrechner BASF'!D71 = ""), "", 'Dosierrechner BASF'!D71)</f>
        <v/>
      </c>
      <c r="B101" s="7" t="str">
        <f>""</f>
        <v/>
      </c>
      <c r="C101" s="7" t="str">
        <f>IF( OR( 'Dosierrechner BASF'!G71="", ISERROR(A101)), "", 'Dosierrechner BASF'!G71)</f>
        <v/>
      </c>
      <c r="E101" s="99" t="s">
        <v>111</v>
      </c>
      <c r="F101" s="108">
        <f>IF( AND(ISERROR(A101) = FALSE, A101&lt;&gt;""), SUM('Dosierrechner BASF'!L71), 0)</f>
        <v>0</v>
      </c>
    </row>
    <row r="102" spans="1:6" x14ac:dyDescent="0.25">
      <c r="A102" s="82" t="str">
        <f>IF( OR( ISERROR(MATCH('Dosierrechner BASF'!D72,product_list,0)) = FALSE, ISBLANK('Dosierrechner BASF'!D72), 'Dosierrechner BASF'!D72 = ""), "", 'Dosierrechner BASF'!D72)</f>
        <v/>
      </c>
      <c r="B102" s="7" t="str">
        <f>""</f>
        <v/>
      </c>
      <c r="C102" s="7" t="str">
        <f>IF( OR( 'Dosierrechner BASF'!G72="", ISERROR(A102)), "", 'Dosierrechner BASF'!G72)</f>
        <v/>
      </c>
      <c r="E102" s="99" t="s">
        <v>111</v>
      </c>
      <c r="F102" s="108">
        <f>IF( AND(ISERROR(A102) = FALSE, A102&lt;&gt;""), SUM('Dosierrechner BASF'!L72), 0)</f>
        <v>0</v>
      </c>
    </row>
    <row r="103" spans="1:6" x14ac:dyDescent="0.25">
      <c r="A103" s="82" t="str">
        <f>IF( OR( ISERROR(MATCH('Dosierrechner BASF'!D73,product_list,0)) = FALSE, ISBLANK('Dosierrechner BASF'!D73), 'Dosierrechner BASF'!D73 = ""), "", 'Dosierrechner BASF'!D73)</f>
        <v/>
      </c>
      <c r="B103" s="7" t="str">
        <f>""</f>
        <v/>
      </c>
      <c r="C103" s="7" t="str">
        <f>IF( OR( 'Dosierrechner BASF'!G73="", ISERROR(A103)), "", 'Dosierrechner BASF'!G73)</f>
        <v/>
      </c>
      <c r="E103" s="99" t="s">
        <v>111</v>
      </c>
      <c r="F103" s="108">
        <f>IF( AND(ISERROR(A103) = FALSE, A103&lt;&gt;""), SUM('Dosierrechner BASF'!L73), 0)</f>
        <v>0</v>
      </c>
    </row>
    <row r="104" spans="1:6" x14ac:dyDescent="0.25">
      <c r="A104" s="82" t="str">
        <f>IF( OR( ISERROR(MATCH('Dosierrechner BASF'!D74,product_list,0)) = FALSE, ISBLANK('Dosierrechner BASF'!D74), 'Dosierrechner BASF'!D74 = ""), "", 'Dosierrechner BASF'!D74)</f>
        <v/>
      </c>
      <c r="B104" s="7" t="str">
        <f>""</f>
        <v/>
      </c>
      <c r="C104" s="7" t="str">
        <f>IF( OR( 'Dosierrechner BASF'!G74="", ISERROR(A104)), "", 'Dosierrechner BASF'!G74)</f>
        <v/>
      </c>
      <c r="E104" s="99" t="s">
        <v>111</v>
      </c>
      <c r="F104" s="108">
        <f>IF( AND(ISERROR(A104) = FALSE, A104&lt;&gt;""), SUM('Dosierrechner BASF'!L74), 0)</f>
        <v>0</v>
      </c>
    </row>
    <row r="105" spans="1:6" x14ac:dyDescent="0.25">
      <c r="A105" s="82" t="str">
        <f>IF( OR( ISERROR(MATCH('Dosierrechner BASF'!D75,product_list,0)) = FALSE, ISBLANK('Dosierrechner BASF'!D75), 'Dosierrechner BASF'!D75 = ""), "", 'Dosierrechner BASF'!D75)</f>
        <v/>
      </c>
      <c r="B105" s="7" t="str">
        <f>""</f>
        <v/>
      </c>
      <c r="C105" s="7" t="str">
        <f>IF( OR( 'Dosierrechner BASF'!G75="", ISERROR(A105)), "", 'Dosierrechner BASF'!G75)</f>
        <v/>
      </c>
      <c r="E105" s="99" t="s">
        <v>111</v>
      </c>
      <c r="F105" s="108">
        <f>IF( AND(ISERROR(A105) = FALSE, A105&lt;&gt;""), SUM('Dosierrechner BASF'!L75), 0)</f>
        <v>0</v>
      </c>
    </row>
    <row r="106" spans="1:6" x14ac:dyDescent="0.25">
      <c r="A106" s="82" t="str">
        <f>IF( OR( ISERROR(MATCH('Dosierrechner BASF'!D76,product_list,0)) = FALSE, ISBLANK('Dosierrechner BASF'!D76), 'Dosierrechner BASF'!D76 = ""), "", 'Dosierrechner BASF'!D76)</f>
        <v/>
      </c>
      <c r="B106" s="7" t="str">
        <f>""</f>
        <v/>
      </c>
      <c r="C106" s="7" t="str">
        <f>IF( OR( 'Dosierrechner BASF'!G76="", ISERROR(A106)), "", 'Dosierrechner BASF'!G76)</f>
        <v>L</v>
      </c>
      <c r="E106" s="99" t="s">
        <v>111</v>
      </c>
      <c r="F106" s="108">
        <f>IF( AND(ISERROR(A106) = FALSE, A106&lt;&gt;""), SUM('Dosierrechner BASF'!L76), 0)</f>
        <v>0</v>
      </c>
    </row>
    <row r="107" spans="1:6" x14ac:dyDescent="0.25">
      <c r="A107" s="82" t="str">
        <f>IF( OR( ISERROR(MATCH('Dosierrechner BASF'!D77,product_list,0)) = FALSE, ISBLANK('Dosierrechner BASF'!D77), 'Dosierrechner BASF'!D77 = ""), "", 'Dosierrechner BASF'!D77)</f>
        <v/>
      </c>
      <c r="B107" s="7" t="str">
        <f>""</f>
        <v/>
      </c>
      <c r="C107" s="7" t="str">
        <f>IF( OR( 'Dosierrechner BASF'!G77="", ISERROR(A107)), "", 'Dosierrechner BASF'!G77)</f>
        <v>L</v>
      </c>
      <c r="E107" s="99" t="s">
        <v>111</v>
      </c>
      <c r="F107" s="108">
        <f>IF( AND(ISERROR(A107) = FALSE, A107&lt;&gt;""), SUM('Dosierrechner BASF'!L77), 0)</f>
        <v>0</v>
      </c>
    </row>
    <row r="108" spans="1:6" x14ac:dyDescent="0.25">
      <c r="A108" s="82" t="str">
        <f>IF( OR( ISERROR(MATCH('Dosierrechner BASF'!D78,product_list,0)) = FALSE, ISBLANK('Dosierrechner BASF'!D78), 'Dosierrechner BASF'!D78 = ""), "", 'Dosierrechner BASF'!D78)</f>
        <v/>
      </c>
      <c r="B108" s="7" t="str">
        <f>""</f>
        <v/>
      </c>
      <c r="C108" s="7" t="str">
        <f>IF( OR( 'Dosierrechner BASF'!G78="", ISERROR(A108)), "", 'Dosierrechner BASF'!G78)</f>
        <v/>
      </c>
      <c r="E108" s="99" t="s">
        <v>111</v>
      </c>
      <c r="F108" s="108">
        <f>IF( AND(ISERROR(A108) = FALSE, A108&lt;&gt;""), SUM('Dosierrechner BASF'!L78), 0)</f>
        <v>0</v>
      </c>
    </row>
    <row r="109" spans="1:6" x14ac:dyDescent="0.25">
      <c r="A109" s="82" t="str">
        <f>IF( OR( ISERROR(MATCH('Dosierrechner BASF'!D79,product_list,0)) = FALSE, ISBLANK('Dosierrechner BASF'!D79), 'Dosierrechner BASF'!D79 = ""), "", 'Dosierrechner BASF'!D79)</f>
        <v/>
      </c>
      <c r="B109" s="7" t="str">
        <f>""</f>
        <v/>
      </c>
      <c r="C109" s="7" t="str">
        <f>IF( OR( 'Dosierrechner BASF'!G79="", ISERROR(A109)), "", 'Dosierrechner BASF'!G79)</f>
        <v/>
      </c>
      <c r="E109" s="99" t="s">
        <v>111</v>
      </c>
      <c r="F109" s="108">
        <f>IF( AND(ISERROR(A109) = FALSE, A109&lt;&gt;""), SUM('Dosierrechner BASF'!L79), 0)</f>
        <v>0</v>
      </c>
    </row>
    <row r="110" spans="1:6" x14ac:dyDescent="0.25">
      <c r="A110" s="82" t="str">
        <f>IF( OR( ISERROR(MATCH('Dosierrechner BASF'!D80,product_list,0)) = FALSE, ISBLANK('Dosierrechner BASF'!D80), 'Dosierrechner BASF'!D80 = ""), "", 'Dosierrechner BASF'!D80)</f>
        <v/>
      </c>
      <c r="B110" s="7" t="str">
        <f>""</f>
        <v/>
      </c>
      <c r="C110" s="7" t="str">
        <f>IF( OR( 'Dosierrechner BASF'!G80="", ISERROR(A110)), "", 'Dosierrechner BASF'!G80)</f>
        <v/>
      </c>
      <c r="E110" s="99" t="s">
        <v>111</v>
      </c>
      <c r="F110" s="108">
        <f>IF( AND(ISERROR(A110) = FALSE, A110&lt;&gt;""), SUM('Dosierrechner BASF'!L80), 0)</f>
        <v>0</v>
      </c>
    </row>
    <row r="111" spans="1:6" x14ac:dyDescent="0.25">
      <c r="A111" s="82" t="str">
        <f>IF( OR( ISERROR(MATCH('Dosierrechner BASF'!D81,product_list,0)) = FALSE, ISBLANK('Dosierrechner BASF'!D81), 'Dosierrechner BASF'!D81 = ""), "", 'Dosierrechner BASF'!D81)</f>
        <v/>
      </c>
      <c r="B111" s="7" t="str">
        <f>""</f>
        <v/>
      </c>
      <c r="C111" s="7" t="str">
        <f>IF( OR( 'Dosierrechner BASF'!G81="", ISERROR(A111)), "", 'Dosierrechner BASF'!G81)</f>
        <v/>
      </c>
      <c r="E111" s="99" t="s">
        <v>111</v>
      </c>
      <c r="F111" s="108">
        <f>IF( AND(ISERROR(A111) = FALSE, A111&lt;&gt;""), SUM('Dosierrechner BASF'!L81), 0)</f>
        <v>0</v>
      </c>
    </row>
    <row r="112" spans="1:6" x14ac:dyDescent="0.25">
      <c r="A112" s="82" t="str">
        <f>IF( OR( ISERROR(MATCH('Dosierrechner BASF'!D82,product_list,0)) = FALSE, ISBLANK('Dosierrechner BASF'!D82), 'Dosierrechner BASF'!D82 = ""), "", 'Dosierrechner BASF'!D82)</f>
        <v/>
      </c>
      <c r="B112" s="7" t="str">
        <f>""</f>
        <v/>
      </c>
      <c r="C112" s="7" t="str">
        <f>IF( OR( 'Dosierrechner BASF'!G82="", ISERROR(A112)), "", 'Dosierrechner BASF'!G82)</f>
        <v/>
      </c>
      <c r="E112" s="99" t="s">
        <v>111</v>
      </c>
      <c r="F112" s="108">
        <f>IF( AND(ISERROR(A112) = FALSE, A112&lt;&gt;""), SUM('Dosierrechner BASF'!L82), 0)</f>
        <v>0</v>
      </c>
    </row>
    <row r="113" spans="1:6" x14ac:dyDescent="0.25">
      <c r="A113" s="82" t="str">
        <f>IF( OR( ISERROR(MATCH('Dosierrechner BASF'!D83,product_list,0)) = FALSE, ISBLANK('Dosierrechner BASF'!D83), 'Dosierrechner BASF'!D83 = ""), "", 'Dosierrechner BASF'!D83)</f>
        <v/>
      </c>
      <c r="B113" s="7" t="str">
        <f>""</f>
        <v/>
      </c>
      <c r="C113" s="7" t="str">
        <f>IF( OR( 'Dosierrechner BASF'!G83="", ISERROR(A113)), "", 'Dosierrechner BASF'!G83)</f>
        <v/>
      </c>
      <c r="E113" s="99" t="s">
        <v>111</v>
      </c>
      <c r="F113" s="108">
        <f>IF( AND(ISERROR(A113) = FALSE, A113&lt;&gt;""), SUM('Dosierrechner BASF'!L83), 0)</f>
        <v>0</v>
      </c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113"/>
  <sheetViews>
    <sheetView workbookViewId="0">
      <selection activeCell="F11" sqref="F11"/>
    </sheetView>
  </sheetViews>
  <sheetFormatPr baseColWidth="10" defaultColWidth="9.109375" defaultRowHeight="13.2" x14ac:dyDescent="0.25"/>
  <cols>
    <col min="1" max="1" width="43.33203125" style="7" bestFit="1" customWidth="1"/>
    <col min="2" max="2" width="14.6640625" style="7" bestFit="1" customWidth="1"/>
    <col min="3" max="3" width="8.5546875" style="7" bestFit="1" customWidth="1"/>
    <col min="4" max="4" width="14.33203125" style="7" bestFit="1" customWidth="1"/>
    <col min="5" max="5" width="13.5546875" style="99" bestFit="1" customWidth="1"/>
    <col min="6" max="6" width="13.5546875" style="7" customWidth="1"/>
    <col min="7" max="8" width="9.109375" style="7" customWidth="1"/>
    <col min="9" max="9" width="17.88671875" style="7" customWidth="1"/>
    <col min="10" max="16384" width="9.109375" style="7"/>
  </cols>
  <sheetData>
    <row r="1" spans="1:12" x14ac:dyDescent="0.25">
      <c r="A1" s="36" t="s">
        <v>91</v>
      </c>
      <c r="B1" s="36" t="s">
        <v>92</v>
      </c>
      <c r="C1" s="36" t="s">
        <v>93</v>
      </c>
      <c r="D1" s="36" t="s">
        <v>94</v>
      </c>
      <c r="E1" s="98" t="s">
        <v>110</v>
      </c>
      <c r="F1" s="37" t="s">
        <v>95</v>
      </c>
    </row>
    <row r="2" spans="1:12" s="6" customFormat="1" x14ac:dyDescent="0.25">
      <c r="A2" s="7"/>
      <c r="B2" s="7"/>
      <c r="C2" s="7"/>
      <c r="D2" s="7"/>
      <c r="E2" s="99"/>
      <c r="F2" s="108">
        <f t="array" ref="F2">SUM( IF( A2 = 'Dosierrechner Blanko'!$D$19:$D$83, 'Dosierrechner Blanko'!$L$19:$L$83, ""))</f>
        <v>0</v>
      </c>
    </row>
    <row r="3" spans="1:12" x14ac:dyDescent="0.25">
      <c r="A3" s="78" t="str">
        <f>'HD-produkten'!A3</f>
        <v>Aktuan® Gold</v>
      </c>
      <c r="B3" s="6" t="str">
        <f>'HD-produkten'!B3</f>
        <v>Basf</v>
      </c>
      <c r="C3" s="6" t="str">
        <f>'HD-produkten'!C3</f>
        <v>kg</v>
      </c>
      <c r="D3" s="6">
        <f>'HD-produkten'!D3</f>
        <v>1.56</v>
      </c>
      <c r="E3" s="6">
        <f>'HD-produkten'!E3</f>
        <v>3207</v>
      </c>
      <c r="F3" s="108">
        <f t="array" ref="F3">SUM( IF( A3 = 'Dosierrechner Blanko'!$D$19:$D$83, 'Dosierrechner Blanko'!$L$19:$L$83, ""))</f>
        <v>0</v>
      </c>
      <c r="H3" s="7" t="s">
        <v>120</v>
      </c>
      <c r="I3" s="6"/>
      <c r="J3" s="6"/>
      <c r="K3" s="6"/>
      <c r="L3" s="6"/>
    </row>
    <row r="4" spans="1:12" x14ac:dyDescent="0.25">
      <c r="A4" s="78" t="str">
        <f>'HD-produkten'!A4</f>
        <v>Cantus®</v>
      </c>
      <c r="B4" s="6" t="str">
        <f>'HD-produkten'!B4</f>
        <v>Basf</v>
      </c>
      <c r="C4" s="6" t="str">
        <f>'HD-produkten'!C4</f>
        <v>kg</v>
      </c>
      <c r="D4" s="6">
        <f>'HD-produkten'!D4</f>
        <v>1.2</v>
      </c>
      <c r="E4" s="6">
        <f>'HD-produkten'!E4</f>
        <v>3149</v>
      </c>
      <c r="F4" s="108">
        <f t="array" ref="F4">SUM( IF( A4 = 'Dosierrechner Blanko'!$D$19:$D$83, 'Dosierrechner Blanko'!$L$19:$L$83, ""))</f>
        <v>0</v>
      </c>
      <c r="I4" s="6"/>
      <c r="J4" s="6"/>
      <c r="K4" s="6"/>
      <c r="L4" s="6"/>
    </row>
    <row r="5" spans="1:12" x14ac:dyDescent="0.25">
      <c r="A5" s="78" t="str">
        <f>'HD-produkten'!A5</f>
        <v>Collis®</v>
      </c>
      <c r="B5" s="6" t="str">
        <f>'HD-produkten'!B5</f>
        <v>Basf</v>
      </c>
      <c r="C5" s="6" t="str">
        <f>'HD-produkten'!C5</f>
        <v>L</v>
      </c>
      <c r="D5" s="6">
        <f>'HD-produkten'!D5</f>
        <v>0.64</v>
      </c>
      <c r="E5" s="6">
        <f>'HD-produkten'!E5</f>
        <v>3299</v>
      </c>
      <c r="F5" s="108">
        <f t="array" ref="F5">SUM( IF( A5 = 'Dosierrechner Blanko'!$D$19:$D$83, 'Dosierrechner Blanko'!$L$19:$L$83, ""))</f>
        <v>0</v>
      </c>
      <c r="I5" s="6"/>
      <c r="J5" s="6"/>
      <c r="K5" s="6"/>
      <c r="L5" s="6"/>
    </row>
    <row r="6" spans="1:12" x14ac:dyDescent="0.25">
      <c r="A6" s="78" t="str">
        <f>'HD-produkten'!A6</f>
        <v>Copac® Flow</v>
      </c>
      <c r="B6" s="6" t="str">
        <f>'HD-produkten'!B6</f>
        <v>Basf</v>
      </c>
      <c r="C6" s="6" t="str">
        <f>'HD-produkten'!C6</f>
        <v>L</v>
      </c>
      <c r="D6" s="6">
        <f>'HD-produkten'!D6</f>
        <v>1.5</v>
      </c>
      <c r="E6" s="6">
        <f>'HD-produkten'!E6</f>
        <v>3675</v>
      </c>
      <c r="F6" s="108">
        <f t="array" ref="F6">SUM( IF( A6 = 'Dosierrechner Blanko'!$D$19:$D$83, 'Dosierrechner Blanko'!$L$19:$L$83, ""))</f>
        <v>0</v>
      </c>
      <c r="I6" s="6"/>
      <c r="J6" s="6"/>
      <c r="K6" s="6"/>
      <c r="L6" s="6"/>
    </row>
    <row r="7" spans="1:12" x14ac:dyDescent="0.25">
      <c r="A7" s="78" t="str">
        <f>'HD-produkten'!A7</f>
        <v>Delan® Pro</v>
      </c>
      <c r="B7" s="6" t="str">
        <f>'HD-produkten'!B7</f>
        <v>Basf</v>
      </c>
      <c r="C7" s="6" t="str">
        <f>'HD-produkten'!C7</f>
        <v>L</v>
      </c>
      <c r="D7" s="6">
        <f>'HD-produkten'!D7</f>
        <v>4</v>
      </c>
      <c r="E7" s="6">
        <f>'HD-produkten'!E7</f>
        <v>3632</v>
      </c>
      <c r="F7" s="108">
        <f t="array" ref="F7">SUM( IF( A7 = 'Dosierrechner Blanko'!$D$19:$D$83, 'Dosierrechner Blanko'!$L$19:$L$83, ""))</f>
        <v>0</v>
      </c>
      <c r="I7" s="6"/>
      <c r="J7" s="6"/>
      <c r="K7" s="6"/>
      <c r="L7" s="6"/>
    </row>
    <row r="8" spans="1:12" x14ac:dyDescent="0.25">
      <c r="A8" s="78" t="str">
        <f>'HD-produkten'!A8</f>
        <v>Delan® WG</v>
      </c>
      <c r="B8" s="6" t="str">
        <f>'HD-produkten'!B8</f>
        <v>Basf</v>
      </c>
      <c r="C8" s="6" t="str">
        <f>'HD-produkten'!C8</f>
        <v>kg</v>
      </c>
      <c r="D8" s="6">
        <f>'HD-produkten'!D8</f>
        <v>0.6</v>
      </c>
      <c r="E8" s="6">
        <f>'HD-produkten'!E8</f>
        <v>3450</v>
      </c>
      <c r="F8" s="108">
        <f t="array" ref="F8">SUM( IF( A8 = 'Dosierrechner Blanko'!$D$19:$D$83, 'Dosierrechner Blanko'!$L$19:$L$83, ""))</f>
        <v>0</v>
      </c>
      <c r="I8" s="6"/>
      <c r="J8" s="6"/>
      <c r="K8" s="6"/>
      <c r="L8" s="6"/>
    </row>
    <row r="9" spans="1:12" x14ac:dyDescent="0.25">
      <c r="A9" s="78" t="str">
        <f>'HD-produkten'!A9</f>
        <v>Enervin®</v>
      </c>
      <c r="B9" s="6" t="str">
        <f>'HD-produkten'!B9</f>
        <v>Basf</v>
      </c>
      <c r="C9" s="6" t="str">
        <f>'HD-produkten'!C9</f>
        <v>kg</v>
      </c>
      <c r="D9" s="6">
        <f>'HD-produkten'!D9</f>
        <v>3</v>
      </c>
      <c r="E9" s="6">
        <f>'HD-produkten'!E9</f>
        <v>3494</v>
      </c>
      <c r="F9" s="108">
        <f t="array" ref="F9">SUM( IF( A9 = 'Dosierrechner Blanko'!$D$19:$D$83, 'Dosierrechner Blanko'!$L$19:$L$83, ""))</f>
        <v>0</v>
      </c>
      <c r="I9" s="6"/>
      <c r="J9" s="6"/>
      <c r="K9" s="6"/>
      <c r="L9" s="6"/>
    </row>
    <row r="10" spans="1:12" x14ac:dyDescent="0.25">
      <c r="A10" s="78" t="str">
        <f>'HD-produkten'!A10</f>
        <v>Forum® Star</v>
      </c>
      <c r="B10" s="6" t="str">
        <f>'HD-produkten'!B10</f>
        <v>Basf</v>
      </c>
      <c r="C10" s="6" t="str">
        <f>'HD-produkten'!C10</f>
        <v>kg</v>
      </c>
      <c r="D10" s="6">
        <f>'HD-produkten'!D10</f>
        <v>1.92</v>
      </c>
      <c r="E10" s="6">
        <f>'HD-produkten'!E10</f>
        <v>3343</v>
      </c>
      <c r="F10" s="108">
        <f t="array" ref="F10">SUM( IF( A10 = 'Dosierrechner Blanko'!$D$19:$D$83, 'Dosierrechner Blanko'!$L$19:$L$83, ""))</f>
        <v>0</v>
      </c>
      <c r="I10" s="6"/>
      <c r="J10" s="6"/>
      <c r="K10" s="6"/>
      <c r="L10" s="6"/>
    </row>
    <row r="11" spans="1:12" x14ac:dyDescent="0.25">
      <c r="A11" s="78" t="str">
        <f>'HD-produkten'!A11</f>
        <v>Kumulus® WG</v>
      </c>
      <c r="B11" s="6" t="str">
        <f>'HD-produkten'!B11</f>
        <v>Basf</v>
      </c>
      <c r="C11" s="6" t="str">
        <f>'HD-produkten'!C11</f>
        <v>kg</v>
      </c>
      <c r="D11" s="6">
        <f>'HD-produkten'!D11</f>
        <v>3</v>
      </c>
      <c r="E11" s="6">
        <f>'HD-produkten'!E11</f>
        <v>396</v>
      </c>
      <c r="F11" s="108">
        <f t="array" ref="F11">SUM( IF( A11 = 'Dosierrechner Blanko'!$D$19:$D$83, 'Dosierrechner Blanko'!$L$19:$L$83, ""))</f>
        <v>0</v>
      </c>
      <c r="I11" s="6"/>
      <c r="J11" s="6"/>
      <c r="K11" s="6"/>
      <c r="L11" s="6"/>
    </row>
    <row r="12" spans="1:12" x14ac:dyDescent="0.25">
      <c r="A12" s="78" t="str">
        <f>'HD-produkten'!A12</f>
        <v>Polyram® WG</v>
      </c>
      <c r="B12" s="6" t="str">
        <f>'HD-produkten'!B12</f>
        <v>Basf</v>
      </c>
      <c r="C12" s="6" t="str">
        <f>'HD-produkten'!C12</f>
        <v>kg</v>
      </c>
      <c r="D12" s="6">
        <f>'HD-produkten'!D12</f>
        <v>3.2</v>
      </c>
      <c r="E12" s="6">
        <f>'HD-produkten'!E12</f>
        <v>3384</v>
      </c>
      <c r="F12" s="108">
        <f t="array" ref="F12">SUM( IF( A12 = 'Dosierrechner Blanko'!$D$19:$D$83, 'Dosierrechner Blanko'!$L$19:$L$83, ""))</f>
        <v>0</v>
      </c>
      <c r="I12" s="6"/>
      <c r="J12" s="6"/>
      <c r="K12" s="6"/>
      <c r="L12" s="6"/>
    </row>
    <row r="13" spans="1:12" x14ac:dyDescent="0.25">
      <c r="A13" s="78" t="str">
        <f>'HD-produkten'!A13</f>
        <v>Scala®</v>
      </c>
      <c r="B13" s="6" t="str">
        <f>'HD-produkten'!B13</f>
        <v>Basf</v>
      </c>
      <c r="C13" s="6" t="str">
        <f>'HD-produkten'!C13</f>
        <v>L</v>
      </c>
      <c r="D13" s="6">
        <f>'HD-produkten'!D13</f>
        <v>2</v>
      </c>
      <c r="E13" s="6">
        <f>'HD-produkten'!E13</f>
        <v>3064</v>
      </c>
      <c r="F13" s="108">
        <f t="array" ref="F13">SUM( IF( A13 = 'Dosierrechner Blanko'!$D$19:$D$83, 'Dosierrechner Blanko'!$L$19:$L$83, ""))</f>
        <v>0</v>
      </c>
      <c r="I13" s="6"/>
      <c r="J13" s="6"/>
      <c r="K13" s="6"/>
      <c r="L13" s="6"/>
    </row>
    <row r="14" spans="1:12" x14ac:dyDescent="0.25">
      <c r="A14" s="78" t="str">
        <f>'HD-produkten'!A14</f>
        <v>Sercadis®</v>
      </c>
      <c r="B14" s="6" t="str">
        <f>'HD-produkten'!B14</f>
        <v>Basf</v>
      </c>
      <c r="C14" s="6" t="str">
        <f>'HD-produkten'!C14</f>
        <v>L</v>
      </c>
      <c r="D14" s="6">
        <f>'HD-produkten'!D14</f>
        <v>0.24</v>
      </c>
      <c r="E14" s="6">
        <f>'HD-produkten'!E14</f>
        <v>3796</v>
      </c>
      <c r="F14" s="108">
        <f t="array" ref="F14">SUM( IF( A14 = 'Dosierrechner Blanko'!$D$19:$D$83, 'Dosierrechner Blanko'!$L$19:$L$83, ""))</f>
        <v>0</v>
      </c>
      <c r="I14" s="6"/>
      <c r="J14" s="6"/>
      <c r="K14" s="6"/>
      <c r="L14" s="6"/>
    </row>
    <row r="15" spans="1:12" x14ac:dyDescent="0.25">
      <c r="A15" s="78" t="str">
        <f>'HD-produkten'!A15</f>
        <v>Silwet® Top</v>
      </c>
      <c r="B15" s="6" t="str">
        <f>'HD-produkten'!B15</f>
        <v>Basf</v>
      </c>
      <c r="C15" s="6" t="str">
        <f>'HD-produkten'!C15</f>
        <v>L</v>
      </c>
      <c r="D15" s="6">
        <f>'HD-produkten'!D15</f>
        <v>0.1</v>
      </c>
      <c r="E15" s="6" t="str">
        <f>'HD-produkten'!E15</f>
        <v xml:space="preserve"> </v>
      </c>
      <c r="F15" s="108">
        <f t="array" ref="F15">SUM( IF( A15 = 'Dosierrechner Blanko'!$D$19:$D$83, 'Dosierrechner Blanko'!$L$19:$L$83, ""))</f>
        <v>0</v>
      </c>
      <c r="I15" s="6"/>
      <c r="J15" s="6"/>
      <c r="K15" s="6"/>
      <c r="L15" s="6"/>
    </row>
    <row r="16" spans="1:12" x14ac:dyDescent="0.25">
      <c r="A16" s="78" t="str">
        <f>'HD-produkten'!A16</f>
        <v>Vivando®</v>
      </c>
      <c r="B16" s="6" t="str">
        <f>'HD-produkten'!B16</f>
        <v>Basf</v>
      </c>
      <c r="C16" s="6" t="str">
        <f>'HD-produkten'!C16</f>
        <v>L</v>
      </c>
      <c r="D16" s="6">
        <f>'HD-produkten'!D16</f>
        <v>0.32</v>
      </c>
      <c r="E16" s="6">
        <f>'HD-produkten'!E16</f>
        <v>3356</v>
      </c>
      <c r="F16" s="108">
        <f t="array" ref="F16">SUM( IF( A16 = 'Dosierrechner Blanko'!$D$19:$D$83, 'Dosierrechner Blanko'!$L$19:$L$83, ""))</f>
        <v>0</v>
      </c>
      <c r="I16" s="6"/>
      <c r="J16" s="6"/>
      <c r="K16" s="6"/>
      <c r="L16" s="6"/>
    </row>
    <row r="17" spans="1:12" x14ac:dyDescent="0.25">
      <c r="A17" s="78" t="str">
        <f>'HD-produkten'!A17</f>
        <v>Zampro®</v>
      </c>
      <c r="B17" s="6" t="str">
        <f>'HD-produkten'!B17</f>
        <v>Basf</v>
      </c>
      <c r="C17" s="6" t="str">
        <f>'HD-produkten'!C17</f>
        <v>L</v>
      </c>
      <c r="D17" s="6">
        <f>'HD-produkten'!D17</f>
        <v>1.5</v>
      </c>
      <c r="E17" s="6">
        <f>'HD-produkten'!E17</f>
        <v>3672</v>
      </c>
      <c r="F17" s="108">
        <f t="array" ref="F17">SUM( IF( A17 = 'Dosierrechner Blanko'!$D$19:$D$83, 'Dosierrechner Blanko'!$L$19:$L$83, ""))</f>
        <v>0</v>
      </c>
      <c r="I17" s="6"/>
      <c r="J17" s="6"/>
      <c r="K17" s="6"/>
      <c r="L17" s="6"/>
    </row>
    <row r="18" spans="1:12" x14ac:dyDescent="0.25">
      <c r="A18" s="111" t="str">
        <f t="array" ref="A18">IFERROR( INDEX($A$49:$A$113, MATCH(0, COUNTIF($A$17:A17, $A$49:$A$113), 0)), "")</f>
        <v/>
      </c>
      <c r="B18" s="7" t="str">
        <f>""</f>
        <v/>
      </c>
      <c r="C18" s="7" t="str">
        <f>""</f>
        <v/>
      </c>
      <c r="E18" s="99" t="str">
        <f>""</f>
        <v/>
      </c>
      <c r="F18" s="7">
        <f>SUMIF(A48:A112, A18, F48:F112)</f>
        <v>0</v>
      </c>
      <c r="H18" s="7" t="s">
        <v>121</v>
      </c>
      <c r="I18" s="6"/>
      <c r="J18" s="6"/>
      <c r="K18" s="6"/>
      <c r="L18" s="6"/>
    </row>
    <row r="19" spans="1:12" x14ac:dyDescent="0.25">
      <c r="A19" s="111" t="str">
        <f t="array" ref="A19">IFERROR( INDEX($A$49:$A$113, MATCH(0, COUNTIF($A$17:A18, $A$49:$A$113), 0)), "")</f>
        <v/>
      </c>
      <c r="B19" s="7" t="str">
        <f>""</f>
        <v/>
      </c>
      <c r="C19" s="7" t="str">
        <f>""</f>
        <v/>
      </c>
      <c r="E19" s="99" t="str">
        <f>""</f>
        <v/>
      </c>
      <c r="F19" s="7">
        <f>SUMIF(A49:A113, A19, F49:F113)</f>
        <v>0</v>
      </c>
      <c r="I19" s="6"/>
      <c r="J19" s="6"/>
      <c r="K19" s="6"/>
      <c r="L19" s="6"/>
    </row>
    <row r="20" spans="1:12" x14ac:dyDescent="0.25">
      <c r="A20" s="111" t="str">
        <f t="array" ref="A20">IFERROR( INDEX($A$49:$A$113, MATCH(0, COUNTIF($A$17:A19, $A$49:$A$113), 0)), "")</f>
        <v/>
      </c>
      <c r="B20" s="7" t="str">
        <f>""</f>
        <v/>
      </c>
      <c r="C20" s="7" t="str">
        <f>""</f>
        <v/>
      </c>
      <c r="E20" s="99" t="str">
        <f>""</f>
        <v/>
      </c>
      <c r="F20" s="7">
        <f t="shared" ref="F20:F48" si="0">SUMIF(A50:A114, A20, F50:F114)</f>
        <v>0</v>
      </c>
      <c r="H20" s="6"/>
      <c r="I20" s="6"/>
      <c r="J20" s="6"/>
      <c r="K20" s="6"/>
      <c r="L20" s="6"/>
    </row>
    <row r="21" spans="1:12" x14ac:dyDescent="0.25">
      <c r="A21" s="111" t="str">
        <f t="array" ref="A21">IFERROR( INDEX($A$49:$A$113, MATCH(0, COUNTIF($A$17:A20, $A$49:$A$113), 0)), "")</f>
        <v/>
      </c>
      <c r="B21" s="7" t="str">
        <f>""</f>
        <v/>
      </c>
      <c r="C21" s="7" t="str">
        <f>""</f>
        <v/>
      </c>
      <c r="E21" s="99" t="str">
        <f>""</f>
        <v/>
      </c>
      <c r="F21" s="7">
        <f t="shared" si="0"/>
        <v>0</v>
      </c>
      <c r="H21" s="6"/>
    </row>
    <row r="22" spans="1:12" x14ac:dyDescent="0.25">
      <c r="A22" s="111" t="str">
        <f t="array" ref="A22">IFERROR( INDEX($A$49:$A$113, MATCH(0, COUNTIF($A$17:A21, $A$49:$A$113), 0)), "")</f>
        <v/>
      </c>
      <c r="B22" s="7" t="str">
        <f>""</f>
        <v/>
      </c>
      <c r="C22" s="7" t="str">
        <f>""</f>
        <v/>
      </c>
      <c r="E22" s="99" t="str">
        <f>""</f>
        <v/>
      </c>
      <c r="F22" s="7">
        <f t="shared" si="0"/>
        <v>0</v>
      </c>
    </row>
    <row r="23" spans="1:12" x14ac:dyDescent="0.25">
      <c r="A23" s="111" t="str">
        <f t="array" ref="A23">IFERROR( INDEX($A$49:$A$113, MATCH(0, COUNTIF($A$17:A22, $A$49:$A$113), 0)), "")</f>
        <v/>
      </c>
      <c r="B23" s="7" t="str">
        <f>""</f>
        <v/>
      </c>
      <c r="C23" s="7" t="str">
        <f>""</f>
        <v/>
      </c>
      <c r="E23" s="99" t="str">
        <f>""</f>
        <v/>
      </c>
      <c r="F23" s="7">
        <f t="shared" si="0"/>
        <v>0</v>
      </c>
      <c r="H23" s="6"/>
    </row>
    <row r="24" spans="1:12" x14ac:dyDescent="0.25">
      <c r="A24" s="111" t="str">
        <f t="array" ref="A24">IFERROR( INDEX($A$49:$A$113, MATCH(0, COUNTIF($A$17:A23, $A$49:$A$113), 0)), "")</f>
        <v/>
      </c>
      <c r="B24" s="7" t="str">
        <f>""</f>
        <v/>
      </c>
      <c r="C24" s="7" t="str">
        <f>""</f>
        <v/>
      </c>
      <c r="E24" s="99" t="str">
        <f>""</f>
        <v/>
      </c>
      <c r="F24" s="7">
        <f t="shared" si="0"/>
        <v>0</v>
      </c>
      <c r="H24" s="6"/>
    </row>
    <row r="25" spans="1:12" x14ac:dyDescent="0.25">
      <c r="A25" s="111" t="str">
        <f t="array" ref="A25">IFERROR( INDEX($A$49:$A$113, MATCH(0, COUNTIF($A$17:A24, $A$49:$A$113), 0)), "")</f>
        <v/>
      </c>
      <c r="B25" s="7" t="str">
        <f>""</f>
        <v/>
      </c>
      <c r="C25" s="7" t="str">
        <f>""</f>
        <v/>
      </c>
      <c r="E25" s="99" t="str">
        <f>""</f>
        <v/>
      </c>
      <c r="F25" s="7">
        <f t="shared" si="0"/>
        <v>0</v>
      </c>
      <c r="H25" s="6"/>
    </row>
    <row r="26" spans="1:12" x14ac:dyDescent="0.25">
      <c r="A26" s="111" t="str">
        <f t="array" ref="A26">IFERROR( INDEX($A$49:$A$113, MATCH(0, COUNTIF($A$17:A25, $A$49:$A$113), 0)), "")</f>
        <v/>
      </c>
      <c r="B26" s="7" t="str">
        <f>""</f>
        <v/>
      </c>
      <c r="C26" s="7" t="str">
        <f>""</f>
        <v/>
      </c>
      <c r="E26" s="99" t="str">
        <f>""</f>
        <v/>
      </c>
      <c r="F26" s="7">
        <f t="shared" si="0"/>
        <v>0</v>
      </c>
      <c r="H26" s="6"/>
    </row>
    <row r="27" spans="1:12" x14ac:dyDescent="0.25">
      <c r="A27" s="111" t="str">
        <f t="array" ref="A27">IFERROR( INDEX($A$49:$A$113, MATCH(0, COUNTIF($A$17:A26, $A$49:$A$113), 0)), "")</f>
        <v/>
      </c>
      <c r="B27" s="7" t="str">
        <f>""</f>
        <v/>
      </c>
      <c r="C27" s="7" t="str">
        <f>""</f>
        <v/>
      </c>
      <c r="E27" s="99" t="str">
        <f>""</f>
        <v/>
      </c>
      <c r="F27" s="7">
        <f t="shared" si="0"/>
        <v>0</v>
      </c>
      <c r="H27" s="6"/>
    </row>
    <row r="28" spans="1:12" x14ac:dyDescent="0.25">
      <c r="A28" s="111" t="str">
        <f t="array" ref="A28">IFERROR( INDEX($A$49:$A$113, MATCH(0, COUNTIF($A$17:A27, $A$49:$A$113), 0)), "")</f>
        <v/>
      </c>
      <c r="B28" s="7" t="str">
        <f>""</f>
        <v/>
      </c>
      <c r="C28" s="7" t="str">
        <f>""</f>
        <v/>
      </c>
      <c r="E28" s="99" t="str">
        <f>""</f>
        <v/>
      </c>
      <c r="F28" s="7">
        <f t="shared" si="0"/>
        <v>0</v>
      </c>
      <c r="H28" s="6"/>
    </row>
    <row r="29" spans="1:12" x14ac:dyDescent="0.25">
      <c r="A29" s="111" t="str">
        <f t="array" ref="A29">IFERROR( INDEX($A$49:$A$113, MATCH(0, COUNTIF($A$17:A28, $A$49:$A$113), 0)), "")</f>
        <v/>
      </c>
      <c r="B29" s="7" t="str">
        <f>""</f>
        <v/>
      </c>
      <c r="C29" s="7" t="str">
        <f>""</f>
        <v/>
      </c>
      <c r="E29" s="99" t="str">
        <f>""</f>
        <v/>
      </c>
      <c r="F29" s="7">
        <f t="shared" si="0"/>
        <v>0</v>
      </c>
      <c r="H29" s="6"/>
    </row>
    <row r="30" spans="1:12" x14ac:dyDescent="0.25">
      <c r="A30" s="111" t="str">
        <f t="array" ref="A30">IFERROR( INDEX($A$49:$A$113, MATCH(0, COUNTIF($A$17:A29, $A$49:$A$113), 0)), "")</f>
        <v/>
      </c>
      <c r="B30" s="7" t="str">
        <f>""</f>
        <v/>
      </c>
      <c r="C30" s="7" t="str">
        <f>""</f>
        <v/>
      </c>
      <c r="E30" s="99" t="str">
        <f>""</f>
        <v/>
      </c>
      <c r="F30" s="7">
        <f t="shared" si="0"/>
        <v>0</v>
      </c>
      <c r="H30" s="6"/>
    </row>
    <row r="31" spans="1:12" x14ac:dyDescent="0.25">
      <c r="A31" s="111" t="str">
        <f t="array" ref="A31">IFERROR( INDEX($A$49:$A$113, MATCH(0, COUNTIF($A$17:A30, $A$49:$A$113), 0)), "")</f>
        <v/>
      </c>
      <c r="B31" s="7" t="str">
        <f>""</f>
        <v/>
      </c>
      <c r="C31" s="7" t="str">
        <f>""</f>
        <v/>
      </c>
      <c r="E31" s="99" t="str">
        <f>""</f>
        <v/>
      </c>
      <c r="F31" s="7">
        <f t="shared" si="0"/>
        <v>0</v>
      </c>
      <c r="H31" s="6"/>
    </row>
    <row r="32" spans="1:12" x14ac:dyDescent="0.25">
      <c r="A32" s="111" t="str">
        <f t="array" ref="A32">IFERROR( INDEX($A$49:$A$113, MATCH(0, COUNTIF($A$17:A31, $A$49:$A$113), 0)), "")</f>
        <v/>
      </c>
      <c r="B32" s="7" t="str">
        <f>""</f>
        <v/>
      </c>
      <c r="C32" s="7" t="str">
        <f>""</f>
        <v/>
      </c>
      <c r="E32" s="99" t="str">
        <f>""</f>
        <v/>
      </c>
      <c r="F32" s="7">
        <f t="shared" si="0"/>
        <v>0</v>
      </c>
      <c r="H32" s="6"/>
    </row>
    <row r="33" spans="1:8" x14ac:dyDescent="0.25">
      <c r="A33" s="111" t="str">
        <f t="array" ref="A33">IFERROR( INDEX($A$49:$A$113, MATCH(0, COUNTIF($A$17:A32, $A$49:$A$113), 0)), "")</f>
        <v/>
      </c>
      <c r="B33" s="7" t="str">
        <f>""</f>
        <v/>
      </c>
      <c r="C33" s="7" t="str">
        <f>""</f>
        <v/>
      </c>
      <c r="E33" s="99" t="str">
        <f>""</f>
        <v/>
      </c>
      <c r="F33" s="7">
        <f t="shared" si="0"/>
        <v>0</v>
      </c>
      <c r="H33" s="6"/>
    </row>
    <row r="34" spans="1:8" x14ac:dyDescent="0.25">
      <c r="A34" s="111" t="str">
        <f t="array" ref="A34">IFERROR( INDEX($A$49:$A$113, MATCH(0, COUNTIF($A$17:A33, $A$49:$A$113), 0)), "")</f>
        <v/>
      </c>
      <c r="B34" s="7" t="str">
        <f>""</f>
        <v/>
      </c>
      <c r="C34" s="7" t="str">
        <f>""</f>
        <v/>
      </c>
      <c r="E34" s="99" t="str">
        <f>""</f>
        <v/>
      </c>
      <c r="F34" s="7">
        <f t="shared" si="0"/>
        <v>0</v>
      </c>
      <c r="H34" s="6"/>
    </row>
    <row r="35" spans="1:8" x14ac:dyDescent="0.25">
      <c r="A35" s="111" t="str">
        <f t="array" ref="A35">IFERROR( INDEX($A$49:$A$113, MATCH(0, COUNTIF($A$17:A34, $A$49:$A$113), 0)), "")</f>
        <v/>
      </c>
      <c r="B35" s="7" t="str">
        <f>""</f>
        <v/>
      </c>
      <c r="C35" s="7" t="str">
        <f>""</f>
        <v/>
      </c>
      <c r="E35" s="99" t="str">
        <f>""</f>
        <v/>
      </c>
      <c r="F35" s="7">
        <f t="shared" si="0"/>
        <v>0</v>
      </c>
      <c r="H35" s="6"/>
    </row>
    <row r="36" spans="1:8" x14ac:dyDescent="0.25">
      <c r="A36" s="111" t="str">
        <f t="array" ref="A36">IFERROR( INDEX($A$49:$A$113, MATCH(0, COUNTIF($A$17:A35, $A$49:$A$113), 0)), "")</f>
        <v/>
      </c>
      <c r="B36" s="7" t="str">
        <f>""</f>
        <v/>
      </c>
      <c r="C36" s="7" t="str">
        <f>""</f>
        <v/>
      </c>
      <c r="E36" s="99" t="str">
        <f>""</f>
        <v/>
      </c>
      <c r="F36" s="7">
        <f t="shared" si="0"/>
        <v>0</v>
      </c>
      <c r="H36" s="6"/>
    </row>
    <row r="37" spans="1:8" x14ac:dyDescent="0.25">
      <c r="A37" s="111" t="str">
        <f t="array" ref="A37">IFERROR( INDEX($A$49:$A$113, MATCH(0, COUNTIF($A$17:A36, $A$49:$A$113), 0)), "")</f>
        <v/>
      </c>
      <c r="B37" s="7" t="str">
        <f>""</f>
        <v/>
      </c>
      <c r="C37" s="7" t="str">
        <f>""</f>
        <v/>
      </c>
      <c r="E37" s="99" t="str">
        <f>""</f>
        <v/>
      </c>
      <c r="F37" s="7">
        <f t="shared" si="0"/>
        <v>0</v>
      </c>
      <c r="H37" s="6"/>
    </row>
    <row r="38" spans="1:8" x14ac:dyDescent="0.25">
      <c r="A38" s="111" t="str">
        <f t="array" ref="A38">IFERROR( INDEX($A$49:$A$113, MATCH(0, COUNTIF($A$17:A37, $A$49:$A$113), 0)), "")</f>
        <v/>
      </c>
      <c r="B38" s="7" t="str">
        <f>""</f>
        <v/>
      </c>
      <c r="C38" s="7" t="str">
        <f>""</f>
        <v/>
      </c>
      <c r="E38" s="99" t="str">
        <f>""</f>
        <v/>
      </c>
      <c r="F38" s="7">
        <f t="shared" si="0"/>
        <v>0</v>
      </c>
      <c r="H38" s="6"/>
    </row>
    <row r="39" spans="1:8" x14ac:dyDescent="0.25">
      <c r="A39" s="111" t="str">
        <f t="array" ref="A39">IFERROR( INDEX($A$49:$A$113, MATCH(0, COUNTIF($A$17:A38, $A$49:$A$113), 0)), "")</f>
        <v/>
      </c>
      <c r="B39" s="7" t="str">
        <f>""</f>
        <v/>
      </c>
      <c r="C39" s="7" t="str">
        <f>""</f>
        <v/>
      </c>
      <c r="E39" s="99" t="str">
        <f>""</f>
        <v/>
      </c>
      <c r="F39" s="7">
        <f t="shared" si="0"/>
        <v>0</v>
      </c>
      <c r="H39" s="6"/>
    </row>
    <row r="40" spans="1:8" x14ac:dyDescent="0.25">
      <c r="A40" s="111" t="str">
        <f t="array" ref="A40">IFERROR( INDEX($A$49:$A$113, MATCH(0, COUNTIF($A$17:A39, $A$49:$A$113), 0)), "")</f>
        <v/>
      </c>
      <c r="B40" s="7" t="str">
        <f>""</f>
        <v/>
      </c>
      <c r="C40" s="7" t="str">
        <f>""</f>
        <v/>
      </c>
      <c r="E40" s="99" t="str">
        <f>""</f>
        <v/>
      </c>
      <c r="F40" s="7">
        <f t="shared" si="0"/>
        <v>0</v>
      </c>
      <c r="H40" s="6"/>
    </row>
    <row r="41" spans="1:8" x14ac:dyDescent="0.25">
      <c r="A41" s="111" t="str">
        <f t="array" ref="A41">IFERROR( INDEX($A$49:$A$113, MATCH(0, COUNTIF($A$17:A40, $A$49:$A$113), 0)), "")</f>
        <v/>
      </c>
      <c r="B41" s="7" t="str">
        <f>""</f>
        <v/>
      </c>
      <c r="C41" s="7" t="str">
        <f>""</f>
        <v/>
      </c>
      <c r="E41" s="99" t="str">
        <f>""</f>
        <v/>
      </c>
      <c r="F41" s="7">
        <f t="shared" si="0"/>
        <v>0</v>
      </c>
      <c r="H41" s="6"/>
    </row>
    <row r="42" spans="1:8" x14ac:dyDescent="0.25">
      <c r="A42" s="111" t="str">
        <f t="array" ref="A42">IFERROR( INDEX($A$49:$A$113, MATCH(0, COUNTIF($A$17:A41, $A$49:$A$113), 0)), "")</f>
        <v/>
      </c>
      <c r="B42" s="7" t="str">
        <f>""</f>
        <v/>
      </c>
      <c r="C42" s="7" t="str">
        <f>""</f>
        <v/>
      </c>
      <c r="E42" s="99" t="str">
        <f>""</f>
        <v/>
      </c>
      <c r="F42" s="7">
        <f t="shared" si="0"/>
        <v>0</v>
      </c>
      <c r="H42" s="6"/>
    </row>
    <row r="43" spans="1:8" x14ac:dyDescent="0.25">
      <c r="A43" s="111" t="str">
        <f t="array" ref="A43">IFERROR( INDEX($A$49:$A$113, MATCH(0, COUNTIF($A$17:A42, $A$49:$A$113), 0)), "")</f>
        <v/>
      </c>
      <c r="B43" s="7" t="str">
        <f>""</f>
        <v/>
      </c>
      <c r="C43" s="7" t="str">
        <f>""</f>
        <v/>
      </c>
      <c r="E43" s="99" t="str">
        <f>""</f>
        <v/>
      </c>
      <c r="F43" s="7">
        <f t="shared" si="0"/>
        <v>0</v>
      </c>
      <c r="H43" s="6"/>
    </row>
    <row r="44" spans="1:8" x14ac:dyDescent="0.25">
      <c r="A44" s="111" t="str">
        <f t="array" ref="A44">IFERROR( INDEX($A$49:$A$113, MATCH(0, COUNTIF($A$17:A43, $A$49:$A$113), 0)), "")</f>
        <v/>
      </c>
      <c r="B44" s="7" t="str">
        <f>""</f>
        <v/>
      </c>
      <c r="C44" s="7" t="str">
        <f>""</f>
        <v/>
      </c>
      <c r="E44" s="99" t="str">
        <f>""</f>
        <v/>
      </c>
      <c r="F44" s="7">
        <f t="shared" si="0"/>
        <v>0</v>
      </c>
      <c r="H44" s="6"/>
    </row>
    <row r="45" spans="1:8" x14ac:dyDescent="0.25">
      <c r="A45" s="111" t="str">
        <f t="array" ref="A45">IFERROR( INDEX($A$49:$A$113, MATCH(0, COUNTIF($A$17:A44, $A$49:$A$113), 0)), "")</f>
        <v/>
      </c>
      <c r="B45" s="7" t="str">
        <f>""</f>
        <v/>
      </c>
      <c r="C45" s="7" t="str">
        <f>""</f>
        <v/>
      </c>
      <c r="E45" s="99" t="str">
        <f>""</f>
        <v/>
      </c>
      <c r="F45" s="7">
        <f t="shared" si="0"/>
        <v>0</v>
      </c>
      <c r="H45" s="6"/>
    </row>
    <row r="46" spans="1:8" x14ac:dyDescent="0.25">
      <c r="A46" s="111" t="str">
        <f t="array" ref="A46">IFERROR( INDEX($A$49:$A$113, MATCH(0, COUNTIF($A$17:A45, $A$49:$A$113), 0)), "")</f>
        <v/>
      </c>
      <c r="B46" s="7" t="str">
        <f>""</f>
        <v/>
      </c>
      <c r="C46" s="7" t="str">
        <f>""</f>
        <v/>
      </c>
      <c r="E46" s="99" t="str">
        <f>""</f>
        <v/>
      </c>
      <c r="F46" s="7">
        <f t="shared" si="0"/>
        <v>0</v>
      </c>
      <c r="H46" s="6"/>
    </row>
    <row r="47" spans="1:8" x14ac:dyDescent="0.25">
      <c r="A47" s="111" t="str">
        <f t="array" ref="A47">IFERROR( INDEX($A$49:$A$113, MATCH(0, COUNTIF($A$17:A46, $A$49:$A$113), 0)), "")</f>
        <v/>
      </c>
      <c r="B47" s="7" t="str">
        <f>""</f>
        <v/>
      </c>
      <c r="C47" s="7" t="str">
        <f>""</f>
        <v/>
      </c>
      <c r="E47" s="99" t="str">
        <f>""</f>
        <v/>
      </c>
      <c r="F47" s="7">
        <f t="shared" si="0"/>
        <v>0</v>
      </c>
      <c r="H47" s="6"/>
    </row>
    <row r="48" spans="1:8" x14ac:dyDescent="0.25">
      <c r="A48" s="111" t="str">
        <f t="array" ref="A48">IFERROR( INDEX($A$49:$A$113, MATCH(0, COUNTIF($A$17:A47, $A$49:$A$113), 0)), "")</f>
        <v/>
      </c>
      <c r="B48" s="7" t="str">
        <f>""</f>
        <v/>
      </c>
      <c r="C48" s="7" t="str">
        <f>""</f>
        <v/>
      </c>
      <c r="E48" s="99" t="str">
        <f>""</f>
        <v/>
      </c>
      <c r="F48" s="7">
        <f t="shared" si="0"/>
        <v>0</v>
      </c>
    </row>
    <row r="49" spans="1:8" x14ac:dyDescent="0.25">
      <c r="A49" s="82" t="str">
        <f>IF( OR( ISERROR(MATCH('Dosierrechner Blanko'!D19,product_list,0)) = FALSE, ISBLANK('Dosierrechner Blanko'!D19), 'Dosierrechner Blanko'!D19 = ""), "", 'Dosierrechner Blanko'!D19)</f>
        <v/>
      </c>
      <c r="B49" s="7" t="str">
        <f>""</f>
        <v/>
      </c>
      <c r="C49" s="7" t="str">
        <f>IF( OR( 'Dosierrechner Blanko'!G19="", ISERROR(A49)), "", 'Dosierrechner Blanko'!G19)</f>
        <v/>
      </c>
      <c r="E49" s="99" t="s">
        <v>111</v>
      </c>
      <c r="F49" s="108">
        <f>IF( AND(ISERROR(A49) = FALSE, A49&lt;&gt;""), 'Dosierrechner Blanko'!L19, 0)</f>
        <v>0</v>
      </c>
      <c r="H49" s="7" t="s">
        <v>122</v>
      </c>
    </row>
    <row r="50" spans="1:8" x14ac:dyDescent="0.25">
      <c r="A50" s="82" t="str">
        <f>IF( OR( ISERROR(MATCH('Dosierrechner Blanko'!D20,product_list,0)) = FALSE, ISBLANK('Dosierrechner Blanko'!D20), 'Dosierrechner Blanko'!D20 = ""), "", 'Dosierrechner Blanko'!D20)</f>
        <v/>
      </c>
      <c r="B50" s="7" t="str">
        <f>""</f>
        <v/>
      </c>
      <c r="C50" s="7" t="str">
        <f>IF( OR( 'Dosierrechner Blanko'!G20="", ISERROR(A50)), "", 'Dosierrechner Blanko'!G20)</f>
        <v/>
      </c>
      <c r="E50" s="99" t="s">
        <v>111</v>
      </c>
      <c r="F50" s="108">
        <f>IF( AND(ISERROR(A50) = FALSE, A50&lt;&gt;""), 'Dosierrechner Blanko'!L20, 0)</f>
        <v>0</v>
      </c>
    </row>
    <row r="51" spans="1:8" x14ac:dyDescent="0.25">
      <c r="A51" s="82" t="str">
        <f>IF( OR( ISERROR(MATCH('Dosierrechner Blanko'!D21,product_list,0)) = FALSE, ISBLANK('Dosierrechner Blanko'!D21), 'Dosierrechner Blanko'!D21 = ""), "", 'Dosierrechner Blanko'!D21)</f>
        <v/>
      </c>
      <c r="B51" s="7" t="str">
        <f>""</f>
        <v/>
      </c>
      <c r="C51" s="7" t="str">
        <f>IF( OR( 'Dosierrechner Blanko'!G21="", ISERROR(A51)), "", 'Dosierrechner Blanko'!G21)</f>
        <v/>
      </c>
      <c r="E51" s="99" t="s">
        <v>111</v>
      </c>
      <c r="F51" s="108">
        <f>IF( AND(ISERROR(A51) = FALSE, A51&lt;&gt;""), 'Dosierrechner Blanko'!L21, 0)</f>
        <v>0</v>
      </c>
    </row>
    <row r="52" spans="1:8" x14ac:dyDescent="0.25">
      <c r="A52" s="82" t="str">
        <f>IF( OR( ISERROR(MATCH('Dosierrechner Blanko'!D22,product_list,0)) = FALSE, ISBLANK('Dosierrechner Blanko'!D22), 'Dosierrechner Blanko'!D22 = ""), "", 'Dosierrechner Blanko'!D22)</f>
        <v/>
      </c>
      <c r="B52" s="7" t="str">
        <f>""</f>
        <v/>
      </c>
      <c r="C52" s="7" t="str">
        <f>IF( OR( 'Dosierrechner Blanko'!G22="", ISERROR(A52)), "", 'Dosierrechner Blanko'!G22)</f>
        <v/>
      </c>
      <c r="E52" s="99" t="s">
        <v>111</v>
      </c>
      <c r="F52" s="108">
        <f>IF( AND(ISERROR(A52) = FALSE, A52&lt;&gt;""), 'Dosierrechner Blanko'!L22, 0)</f>
        <v>0</v>
      </c>
    </row>
    <row r="53" spans="1:8" x14ac:dyDescent="0.25">
      <c r="A53" s="82" t="str">
        <f>IF( OR( ISERROR(MATCH('Dosierrechner Blanko'!D23,product_list,0)) = FALSE, ISBLANK('Dosierrechner Blanko'!D23), 'Dosierrechner Blanko'!D23 = ""), "", 'Dosierrechner Blanko'!D23)</f>
        <v/>
      </c>
      <c r="B53" s="7" t="str">
        <f>""</f>
        <v/>
      </c>
      <c r="C53" s="7" t="str">
        <f>IF( OR( 'Dosierrechner Blanko'!G23="", ISERROR(A53)), "", 'Dosierrechner Blanko'!G23)</f>
        <v/>
      </c>
      <c r="E53" s="99" t="s">
        <v>111</v>
      </c>
      <c r="F53" s="108">
        <f>IF( AND(ISERROR(A53) = FALSE, A53&lt;&gt;""), 'Dosierrechner Blanko'!L23, 0)</f>
        <v>0</v>
      </c>
    </row>
    <row r="54" spans="1:8" x14ac:dyDescent="0.25">
      <c r="A54" s="82" t="str">
        <f>IF( OR( ISERROR(MATCH('Dosierrechner Blanko'!D24,product_list,0)) = FALSE, ISBLANK('Dosierrechner Blanko'!D24), 'Dosierrechner Blanko'!D24 = ""), "", 'Dosierrechner Blanko'!D24)</f>
        <v/>
      </c>
      <c r="B54" s="7" t="str">
        <f>""</f>
        <v/>
      </c>
      <c r="C54" s="7" t="str">
        <f>IF( OR( 'Dosierrechner Blanko'!G24="", ISERROR(A54)), "", 'Dosierrechner Blanko'!G24)</f>
        <v/>
      </c>
      <c r="E54" s="99" t="s">
        <v>111</v>
      </c>
      <c r="F54" s="108">
        <f>IF( AND(ISERROR(A54) = FALSE, A54&lt;&gt;""), 'Dosierrechner Blanko'!L24, 0)</f>
        <v>0</v>
      </c>
    </row>
    <row r="55" spans="1:8" x14ac:dyDescent="0.25">
      <c r="A55" s="82" t="str">
        <f>IF( OR( ISERROR(MATCH('Dosierrechner Blanko'!D25,product_list,0)) = FALSE, ISBLANK('Dosierrechner Blanko'!D25), 'Dosierrechner Blanko'!D25 = ""), "", 'Dosierrechner Blanko'!D25)</f>
        <v/>
      </c>
      <c r="B55" s="7" t="str">
        <f>""</f>
        <v/>
      </c>
      <c r="C55" s="7" t="str">
        <f>IF( OR( 'Dosierrechner Blanko'!G25="", ISERROR(A55)), "", 'Dosierrechner Blanko'!G25)</f>
        <v/>
      </c>
      <c r="E55" s="99" t="s">
        <v>111</v>
      </c>
      <c r="F55" s="108">
        <f>IF( AND(ISERROR(A55) = FALSE, A55&lt;&gt;""), 'Dosierrechner Blanko'!L25, 0)</f>
        <v>0</v>
      </c>
    </row>
    <row r="56" spans="1:8" x14ac:dyDescent="0.25">
      <c r="A56" s="82" t="str">
        <f>IF( OR( ISERROR(MATCH('Dosierrechner Blanko'!D26,product_list,0)) = FALSE, ISBLANK('Dosierrechner Blanko'!D26), 'Dosierrechner Blanko'!D26 = ""), "", 'Dosierrechner Blanko'!D26)</f>
        <v/>
      </c>
      <c r="B56" s="7" t="str">
        <f>""</f>
        <v/>
      </c>
      <c r="C56" s="7" t="str">
        <f>IF( OR( 'Dosierrechner Blanko'!G26="", ISERROR(A56)), "", 'Dosierrechner Blanko'!G26)</f>
        <v/>
      </c>
      <c r="E56" s="99" t="s">
        <v>111</v>
      </c>
      <c r="F56" s="108">
        <f>IF( AND(ISERROR(A56) = FALSE, A56&lt;&gt;""), 'Dosierrechner Blanko'!L26, 0)</f>
        <v>0</v>
      </c>
    </row>
    <row r="57" spans="1:8" x14ac:dyDescent="0.25">
      <c r="A57" s="82" t="str">
        <f>IF( OR( ISERROR(MATCH('Dosierrechner Blanko'!D27,product_list,0)) = FALSE, ISBLANK('Dosierrechner Blanko'!D27), 'Dosierrechner Blanko'!D27 = ""), "", 'Dosierrechner Blanko'!D27)</f>
        <v/>
      </c>
      <c r="B57" s="7" t="str">
        <f>""</f>
        <v/>
      </c>
      <c r="C57" s="7" t="str">
        <f>IF( OR( 'Dosierrechner Blanko'!G27="", ISERROR(A57)), "", 'Dosierrechner Blanko'!G27)</f>
        <v/>
      </c>
      <c r="E57" s="99" t="s">
        <v>111</v>
      </c>
      <c r="F57" s="108">
        <f>IF( AND(ISERROR(A57) = FALSE, A57&lt;&gt;""), 'Dosierrechner Blanko'!L27, 0)</f>
        <v>0</v>
      </c>
    </row>
    <row r="58" spans="1:8" x14ac:dyDescent="0.25">
      <c r="A58" s="82" t="str">
        <f>IF( OR( ISERROR(MATCH('Dosierrechner Blanko'!D28,product_list,0)) = FALSE, ISBLANK('Dosierrechner Blanko'!D28), 'Dosierrechner Blanko'!D28 = ""), "", 'Dosierrechner Blanko'!D28)</f>
        <v/>
      </c>
      <c r="B58" s="7" t="str">
        <f>""</f>
        <v/>
      </c>
      <c r="C58" s="7" t="str">
        <f>IF( OR( 'Dosierrechner Blanko'!G28="", ISERROR(A58)), "", 'Dosierrechner Blanko'!G28)</f>
        <v/>
      </c>
      <c r="E58" s="99" t="s">
        <v>111</v>
      </c>
      <c r="F58" s="108">
        <f>IF( AND(ISERROR(A58) = FALSE, A58&lt;&gt;""), 'Dosierrechner Blanko'!L28, 0)</f>
        <v>0</v>
      </c>
    </row>
    <row r="59" spans="1:8" x14ac:dyDescent="0.25">
      <c r="A59" s="82" t="str">
        <f>IF( OR( ISERROR(MATCH('Dosierrechner Blanko'!D29,product_list,0)) = FALSE, ISBLANK('Dosierrechner Blanko'!D29), 'Dosierrechner Blanko'!D29 = ""), "", 'Dosierrechner Blanko'!D29)</f>
        <v/>
      </c>
      <c r="B59" s="7" t="str">
        <f>""</f>
        <v/>
      </c>
      <c r="C59" s="7" t="str">
        <f>IF( OR( 'Dosierrechner Blanko'!G29="", ISERROR(A59)), "", 'Dosierrechner Blanko'!G29)</f>
        <v/>
      </c>
      <c r="E59" s="99" t="s">
        <v>111</v>
      </c>
      <c r="F59" s="108">
        <f>IF( AND(ISERROR(A59) = FALSE, A59&lt;&gt;""), 'Dosierrechner Blanko'!L29, 0)</f>
        <v>0</v>
      </c>
    </row>
    <row r="60" spans="1:8" x14ac:dyDescent="0.25">
      <c r="A60" s="82" t="str">
        <f>IF( OR( ISERROR(MATCH('Dosierrechner Blanko'!D30,product_list,0)) = FALSE, ISBLANK('Dosierrechner Blanko'!D30), 'Dosierrechner Blanko'!D30 = ""), "", 'Dosierrechner Blanko'!D30)</f>
        <v/>
      </c>
      <c r="B60" s="7" t="str">
        <f>""</f>
        <v/>
      </c>
      <c r="C60" s="7" t="str">
        <f>IF( OR( 'Dosierrechner Blanko'!G30="", ISERROR(A60)), "", 'Dosierrechner Blanko'!G30)</f>
        <v/>
      </c>
      <c r="E60" s="99" t="s">
        <v>111</v>
      </c>
      <c r="F60" s="108">
        <f>IF( AND(ISERROR(A60) = FALSE, A60&lt;&gt;""), 'Dosierrechner Blanko'!L30, 0)</f>
        <v>0</v>
      </c>
    </row>
    <row r="61" spans="1:8" x14ac:dyDescent="0.25">
      <c r="A61" s="82" t="str">
        <f>IF( OR( ISERROR(MATCH('Dosierrechner Blanko'!D31,product_list,0)) = FALSE, ISBLANK('Dosierrechner Blanko'!D31), 'Dosierrechner Blanko'!D31 = ""), "", 'Dosierrechner Blanko'!D31)</f>
        <v/>
      </c>
      <c r="B61" s="7" t="str">
        <f>""</f>
        <v/>
      </c>
      <c r="C61" s="7" t="str">
        <f>IF( OR( 'Dosierrechner Blanko'!G31="", ISERROR(A61)), "", 'Dosierrechner Blanko'!G31)</f>
        <v/>
      </c>
      <c r="E61" s="99" t="s">
        <v>111</v>
      </c>
      <c r="F61" s="108">
        <f>IF( AND(ISERROR(A61) = FALSE, A61&lt;&gt;""), 'Dosierrechner Blanko'!L31, 0)</f>
        <v>0</v>
      </c>
    </row>
    <row r="62" spans="1:8" x14ac:dyDescent="0.25">
      <c r="A62" s="82" t="str">
        <f>IF( OR( ISERROR(MATCH('Dosierrechner Blanko'!D32,product_list,0)) = FALSE, ISBLANK('Dosierrechner Blanko'!D32), 'Dosierrechner Blanko'!D32 = ""), "", 'Dosierrechner Blanko'!D32)</f>
        <v/>
      </c>
      <c r="B62" s="7" t="str">
        <f>""</f>
        <v/>
      </c>
      <c r="C62" s="7" t="str">
        <f>IF( OR( 'Dosierrechner Blanko'!G32="", ISERROR(A62)), "", 'Dosierrechner Blanko'!G32)</f>
        <v/>
      </c>
      <c r="E62" s="99" t="s">
        <v>111</v>
      </c>
      <c r="F62" s="108">
        <f>IF( AND(ISERROR(A62) = FALSE, A62&lt;&gt;""), 'Dosierrechner Blanko'!L32, 0)</f>
        <v>0</v>
      </c>
    </row>
    <row r="63" spans="1:8" x14ac:dyDescent="0.25">
      <c r="A63" s="82" t="str">
        <f>IF( OR( ISERROR(MATCH('Dosierrechner Blanko'!D33,product_list,0)) = FALSE, ISBLANK('Dosierrechner Blanko'!D33), 'Dosierrechner Blanko'!D33 = ""), "", 'Dosierrechner Blanko'!D33)</f>
        <v/>
      </c>
      <c r="B63" s="7" t="str">
        <f>""</f>
        <v/>
      </c>
      <c r="C63" s="7" t="str">
        <f>IF( OR( 'Dosierrechner Blanko'!G33="", ISERROR(A63)), "", 'Dosierrechner Blanko'!G33)</f>
        <v/>
      </c>
      <c r="E63" s="99" t="s">
        <v>111</v>
      </c>
      <c r="F63" s="108">
        <f>IF( AND(ISERROR(A63) = FALSE, A63&lt;&gt;""), 'Dosierrechner Blanko'!L33, 0)</f>
        <v>0</v>
      </c>
    </row>
    <row r="64" spans="1:8" x14ac:dyDescent="0.25">
      <c r="A64" s="82" t="str">
        <f>IF( OR( ISERROR(MATCH('Dosierrechner Blanko'!D34,product_list,0)) = FALSE, ISBLANK('Dosierrechner Blanko'!D34), 'Dosierrechner Blanko'!D34 = ""), "", 'Dosierrechner Blanko'!D34)</f>
        <v/>
      </c>
      <c r="B64" s="7" t="str">
        <f>""</f>
        <v/>
      </c>
      <c r="C64" s="7" t="str">
        <f>IF( OR( 'Dosierrechner Blanko'!G34="", ISERROR(A64)), "", 'Dosierrechner Blanko'!G34)</f>
        <v/>
      </c>
      <c r="E64" s="99" t="s">
        <v>111</v>
      </c>
      <c r="F64" s="108">
        <f>IF( AND(ISERROR(A64) = FALSE, A64&lt;&gt;""), 'Dosierrechner Blanko'!L34, 0)</f>
        <v>0</v>
      </c>
    </row>
    <row r="65" spans="1:6" x14ac:dyDescent="0.25">
      <c r="A65" s="82" t="str">
        <f>IF( OR( ISERROR(MATCH('Dosierrechner Blanko'!D35,product_list,0)) = FALSE, ISBLANK('Dosierrechner Blanko'!D35), 'Dosierrechner Blanko'!D35 = ""), "", 'Dosierrechner Blanko'!D35)</f>
        <v/>
      </c>
      <c r="B65" s="7" t="str">
        <f>""</f>
        <v/>
      </c>
      <c r="C65" s="7" t="str">
        <f>IF( OR( 'Dosierrechner Blanko'!G35="", ISERROR(A65)), "", 'Dosierrechner Blanko'!G35)</f>
        <v/>
      </c>
      <c r="E65" s="99" t="s">
        <v>111</v>
      </c>
      <c r="F65" s="108">
        <f>IF( AND(ISERROR(A65) = FALSE, A65&lt;&gt;""), 'Dosierrechner Blanko'!L35, 0)</f>
        <v>0</v>
      </c>
    </row>
    <row r="66" spans="1:6" x14ac:dyDescent="0.25">
      <c r="A66" s="82" t="str">
        <f>IF( OR( ISERROR(MATCH('Dosierrechner Blanko'!D36,product_list,0)) = FALSE, ISBLANK('Dosierrechner Blanko'!D36), 'Dosierrechner Blanko'!D36 = ""), "", 'Dosierrechner Blanko'!D36)</f>
        <v/>
      </c>
      <c r="B66" s="7" t="str">
        <f>""</f>
        <v/>
      </c>
      <c r="C66" s="7" t="str">
        <f>IF( OR( 'Dosierrechner Blanko'!G36="", ISERROR(A66)), "", 'Dosierrechner Blanko'!G36)</f>
        <v/>
      </c>
      <c r="E66" s="99" t="s">
        <v>111</v>
      </c>
      <c r="F66" s="108">
        <f>IF( AND(ISERROR(A66) = FALSE, A66&lt;&gt;""), 'Dosierrechner Blanko'!L36, 0)</f>
        <v>0</v>
      </c>
    </row>
    <row r="67" spans="1:6" x14ac:dyDescent="0.25">
      <c r="A67" s="82" t="str">
        <f>IF( OR( ISERROR(MATCH('Dosierrechner Blanko'!D37,product_list,0)) = FALSE, ISBLANK('Dosierrechner Blanko'!D37), 'Dosierrechner Blanko'!D37 = ""), "", 'Dosierrechner Blanko'!D37)</f>
        <v/>
      </c>
      <c r="B67" s="7" t="str">
        <f>""</f>
        <v/>
      </c>
      <c r="C67" s="7" t="str">
        <f>IF( OR( 'Dosierrechner Blanko'!G37="", ISERROR(A67)), "", 'Dosierrechner Blanko'!G37)</f>
        <v/>
      </c>
      <c r="E67" s="99" t="s">
        <v>111</v>
      </c>
      <c r="F67" s="108">
        <f>IF( AND(ISERROR(A67) = FALSE, A67&lt;&gt;""), 'Dosierrechner Blanko'!L37, 0)</f>
        <v>0</v>
      </c>
    </row>
    <row r="68" spans="1:6" x14ac:dyDescent="0.25">
      <c r="A68" s="82" t="str">
        <f>IF( OR( ISERROR(MATCH('Dosierrechner Blanko'!D38,product_list,0)) = FALSE, ISBLANK('Dosierrechner Blanko'!D38), 'Dosierrechner Blanko'!D38 = ""), "", 'Dosierrechner Blanko'!D38)</f>
        <v/>
      </c>
      <c r="B68" s="7" t="str">
        <f>""</f>
        <v/>
      </c>
      <c r="C68" s="7" t="str">
        <f>IF( OR( 'Dosierrechner Blanko'!G38="", ISERROR(A68)), "", 'Dosierrechner Blanko'!G38)</f>
        <v/>
      </c>
      <c r="E68" s="99" t="s">
        <v>111</v>
      </c>
      <c r="F68" s="108">
        <f>IF( AND(ISERROR(A68) = FALSE, A68&lt;&gt;""), 'Dosierrechner Blanko'!L38, 0)</f>
        <v>0</v>
      </c>
    </row>
    <row r="69" spans="1:6" x14ac:dyDescent="0.25">
      <c r="A69" s="82" t="str">
        <f>IF( OR( ISERROR(MATCH('Dosierrechner Blanko'!D39,product_list,0)) = FALSE, ISBLANK('Dosierrechner Blanko'!D39), 'Dosierrechner Blanko'!D39 = ""), "", 'Dosierrechner Blanko'!D39)</f>
        <v/>
      </c>
      <c r="B69" s="7" t="str">
        <f>""</f>
        <v/>
      </c>
      <c r="C69" s="7" t="str">
        <f>IF( OR( 'Dosierrechner Blanko'!G39="", ISERROR(A69)), "", 'Dosierrechner Blanko'!G39)</f>
        <v/>
      </c>
      <c r="E69" s="99" t="s">
        <v>111</v>
      </c>
      <c r="F69" s="108">
        <f>IF( AND(ISERROR(A69) = FALSE, A69&lt;&gt;""), 'Dosierrechner Blanko'!L39, 0)</f>
        <v>0</v>
      </c>
    </row>
    <row r="70" spans="1:6" x14ac:dyDescent="0.25">
      <c r="A70" s="82" t="str">
        <f>IF( OR( ISERROR(MATCH('Dosierrechner Blanko'!D40,product_list,0)) = FALSE, ISBLANK('Dosierrechner Blanko'!D40), 'Dosierrechner Blanko'!D40 = ""), "", 'Dosierrechner Blanko'!D40)</f>
        <v/>
      </c>
      <c r="B70" s="7" t="str">
        <f>""</f>
        <v/>
      </c>
      <c r="C70" s="7" t="str">
        <f>IF( OR( 'Dosierrechner Blanko'!G40="", ISERROR(A70)), "", 'Dosierrechner Blanko'!G40)</f>
        <v/>
      </c>
      <c r="E70" s="99" t="s">
        <v>111</v>
      </c>
      <c r="F70" s="108">
        <f>IF( AND(ISERROR(A70) = FALSE, A70&lt;&gt;""), 'Dosierrechner Blanko'!L40, 0)</f>
        <v>0</v>
      </c>
    </row>
    <row r="71" spans="1:6" x14ac:dyDescent="0.25">
      <c r="A71" s="82" t="str">
        <f>IF( OR( ISERROR(MATCH('Dosierrechner Blanko'!D41,product_list,0)) = FALSE, ISBLANK('Dosierrechner Blanko'!D41), 'Dosierrechner Blanko'!D41 = ""), "", 'Dosierrechner Blanko'!D41)</f>
        <v/>
      </c>
      <c r="B71" s="7" t="str">
        <f>""</f>
        <v/>
      </c>
      <c r="C71" s="7" t="str">
        <f>IF( OR( 'Dosierrechner Blanko'!G41="", ISERROR(A71)), "", 'Dosierrechner Blanko'!G41)</f>
        <v/>
      </c>
      <c r="E71" s="99" t="s">
        <v>111</v>
      </c>
      <c r="F71" s="108">
        <f>IF( AND(ISERROR(A71) = FALSE, A71&lt;&gt;""), 'Dosierrechner Blanko'!L41, 0)</f>
        <v>0</v>
      </c>
    </row>
    <row r="72" spans="1:6" x14ac:dyDescent="0.25">
      <c r="A72" s="82" t="str">
        <f>IF( OR( ISERROR(MATCH('Dosierrechner Blanko'!D42,product_list,0)) = FALSE, ISBLANK('Dosierrechner Blanko'!D42), 'Dosierrechner Blanko'!D42 = ""), "", 'Dosierrechner Blanko'!D42)</f>
        <v/>
      </c>
      <c r="B72" s="7" t="str">
        <f>""</f>
        <v/>
      </c>
      <c r="C72" s="7" t="str">
        <f>IF( OR( 'Dosierrechner Blanko'!G42="", ISERROR(A72)), "", 'Dosierrechner Blanko'!G42)</f>
        <v/>
      </c>
      <c r="E72" s="99" t="s">
        <v>111</v>
      </c>
      <c r="F72" s="108">
        <f>IF( AND(ISERROR(A72) = FALSE, A72&lt;&gt;""), 'Dosierrechner Blanko'!L42, 0)</f>
        <v>0</v>
      </c>
    </row>
    <row r="73" spans="1:6" x14ac:dyDescent="0.25">
      <c r="A73" s="82" t="str">
        <f>IF( OR( ISERROR(MATCH('Dosierrechner Blanko'!D43,product_list,0)) = FALSE, ISBLANK('Dosierrechner Blanko'!D43), 'Dosierrechner Blanko'!D43 = ""), "", 'Dosierrechner Blanko'!D43)</f>
        <v/>
      </c>
      <c r="B73" s="7" t="str">
        <f>""</f>
        <v/>
      </c>
      <c r="C73" s="7" t="str">
        <f>IF( OR( 'Dosierrechner Blanko'!G43="", ISERROR(A73)), "", 'Dosierrechner Blanko'!G43)</f>
        <v/>
      </c>
      <c r="E73" s="99" t="s">
        <v>111</v>
      </c>
      <c r="F73" s="108">
        <f>IF( AND(ISERROR(A73) = FALSE, A73&lt;&gt;""), 'Dosierrechner Blanko'!L43, 0)</f>
        <v>0</v>
      </c>
    </row>
    <row r="74" spans="1:6" x14ac:dyDescent="0.25">
      <c r="A74" s="82" t="str">
        <f>IF( OR( ISERROR(MATCH('Dosierrechner Blanko'!D44,product_list,0)) = FALSE, ISBLANK('Dosierrechner Blanko'!D44), 'Dosierrechner Blanko'!D44 = ""), "", 'Dosierrechner Blanko'!D44)</f>
        <v/>
      </c>
      <c r="B74" s="7" t="str">
        <f>""</f>
        <v/>
      </c>
      <c r="C74" s="7" t="str">
        <f>IF( OR( 'Dosierrechner Blanko'!G44="", ISERROR(A74)), "", 'Dosierrechner Blanko'!G44)</f>
        <v/>
      </c>
      <c r="E74" s="99" t="s">
        <v>111</v>
      </c>
      <c r="F74" s="108">
        <f>IF( AND(ISERROR(A74) = FALSE, A74&lt;&gt;""), 'Dosierrechner Blanko'!L44, 0)</f>
        <v>0</v>
      </c>
    </row>
    <row r="75" spans="1:6" x14ac:dyDescent="0.25">
      <c r="A75" s="82" t="str">
        <f>IF( OR( ISERROR(MATCH('Dosierrechner Blanko'!D45,product_list,0)) = FALSE, ISBLANK('Dosierrechner Blanko'!D45), 'Dosierrechner Blanko'!D45 = ""), "", 'Dosierrechner Blanko'!D45)</f>
        <v/>
      </c>
      <c r="B75" s="7" t="str">
        <f>""</f>
        <v/>
      </c>
      <c r="C75" s="7" t="str">
        <f>IF( OR( 'Dosierrechner Blanko'!G45="", ISERROR(A75)), "", 'Dosierrechner Blanko'!G45)</f>
        <v/>
      </c>
      <c r="E75" s="99" t="s">
        <v>111</v>
      </c>
      <c r="F75" s="108">
        <f>IF( AND(ISERROR(A75) = FALSE, A75&lt;&gt;""), 'Dosierrechner Blanko'!L45, 0)</f>
        <v>0</v>
      </c>
    </row>
    <row r="76" spans="1:6" x14ac:dyDescent="0.25">
      <c r="A76" s="82" t="str">
        <f>IF( OR( ISERROR(MATCH('Dosierrechner Blanko'!D46,product_list,0)) = FALSE, ISBLANK('Dosierrechner Blanko'!D46), 'Dosierrechner Blanko'!D46 = ""), "", 'Dosierrechner Blanko'!D46)</f>
        <v/>
      </c>
      <c r="B76" s="7" t="str">
        <f>""</f>
        <v/>
      </c>
      <c r="C76" s="7" t="str">
        <f>IF( OR( 'Dosierrechner Blanko'!G46="", ISERROR(A76)), "", 'Dosierrechner Blanko'!G46)</f>
        <v/>
      </c>
      <c r="E76" s="99" t="s">
        <v>111</v>
      </c>
      <c r="F76" s="108">
        <f>IF( AND(ISERROR(A76) = FALSE, A76&lt;&gt;""), 'Dosierrechner Blanko'!L46, 0)</f>
        <v>0</v>
      </c>
    </row>
    <row r="77" spans="1:6" x14ac:dyDescent="0.25">
      <c r="A77" s="82" t="str">
        <f>IF( OR( ISERROR(MATCH('Dosierrechner Blanko'!D47,product_list,0)) = FALSE, ISBLANK('Dosierrechner Blanko'!D47), 'Dosierrechner Blanko'!D47 = ""), "", 'Dosierrechner Blanko'!D47)</f>
        <v/>
      </c>
      <c r="B77" s="7" t="str">
        <f>""</f>
        <v/>
      </c>
      <c r="C77" s="7" t="str">
        <f>IF( OR( 'Dosierrechner Blanko'!G47="", ISERROR(A77)), "", 'Dosierrechner Blanko'!G47)</f>
        <v/>
      </c>
      <c r="E77" s="99" t="s">
        <v>111</v>
      </c>
      <c r="F77" s="108">
        <f>IF( AND(ISERROR(A77) = FALSE, A77&lt;&gt;""), 'Dosierrechner Blanko'!L47, 0)</f>
        <v>0</v>
      </c>
    </row>
    <row r="78" spans="1:6" x14ac:dyDescent="0.25">
      <c r="A78" s="82" t="str">
        <f>IF( OR( ISERROR(MATCH('Dosierrechner Blanko'!D48,product_list,0)) = FALSE, ISBLANK('Dosierrechner Blanko'!D48), 'Dosierrechner Blanko'!D48 = ""), "", 'Dosierrechner Blanko'!D48)</f>
        <v/>
      </c>
      <c r="B78" s="7" t="str">
        <f>""</f>
        <v/>
      </c>
      <c r="C78" s="7" t="str">
        <f>IF( OR( 'Dosierrechner Blanko'!G48="", ISERROR(A78)), "", 'Dosierrechner Blanko'!G48)</f>
        <v/>
      </c>
      <c r="E78" s="99" t="s">
        <v>111</v>
      </c>
      <c r="F78" s="108">
        <f>IF( AND(ISERROR(A78) = FALSE, A78&lt;&gt;""), 'Dosierrechner Blanko'!L48, 0)</f>
        <v>0</v>
      </c>
    </row>
    <row r="79" spans="1:6" x14ac:dyDescent="0.25">
      <c r="A79" s="82" t="str">
        <f>IF( OR( ISERROR(MATCH('Dosierrechner Blanko'!D49,product_list,0)) = FALSE, ISBLANK('Dosierrechner Blanko'!D49), 'Dosierrechner Blanko'!D49 = ""), "", 'Dosierrechner Blanko'!D49)</f>
        <v/>
      </c>
      <c r="B79" s="7" t="str">
        <f>""</f>
        <v/>
      </c>
      <c r="C79" s="7" t="str">
        <f>IF( OR( 'Dosierrechner Blanko'!G49="", ISERROR(A79)), "", 'Dosierrechner Blanko'!G49)</f>
        <v/>
      </c>
      <c r="E79" s="99" t="s">
        <v>111</v>
      </c>
      <c r="F79" s="108">
        <f>IF( AND(ISERROR(A79) = FALSE, A79&lt;&gt;""), 'Dosierrechner Blanko'!L49, 0)</f>
        <v>0</v>
      </c>
    </row>
    <row r="80" spans="1:6" x14ac:dyDescent="0.25">
      <c r="A80" s="82" t="str">
        <f>IF( OR( ISERROR(MATCH('Dosierrechner Blanko'!D50,product_list,0)) = FALSE, ISBLANK('Dosierrechner Blanko'!D50), 'Dosierrechner Blanko'!D50 = ""), "", 'Dosierrechner Blanko'!D50)</f>
        <v/>
      </c>
      <c r="B80" s="7" t="str">
        <f>""</f>
        <v/>
      </c>
      <c r="C80" s="7" t="str">
        <f>IF( OR( 'Dosierrechner Blanko'!G50="", ISERROR(A80)), "", 'Dosierrechner Blanko'!G50)</f>
        <v/>
      </c>
      <c r="E80" s="99" t="s">
        <v>111</v>
      </c>
      <c r="F80" s="108">
        <f>IF( AND(ISERROR(A80) = FALSE, A80&lt;&gt;""), 'Dosierrechner Blanko'!L50, 0)</f>
        <v>0</v>
      </c>
    </row>
    <row r="81" spans="1:6" x14ac:dyDescent="0.25">
      <c r="A81" s="82" t="str">
        <f>IF( OR( ISERROR(MATCH('Dosierrechner Blanko'!D51,product_list,0)) = FALSE, ISBLANK('Dosierrechner Blanko'!D51), 'Dosierrechner Blanko'!D51 = ""), "", 'Dosierrechner Blanko'!D51)</f>
        <v/>
      </c>
      <c r="B81" s="7" t="str">
        <f>""</f>
        <v/>
      </c>
      <c r="C81" s="7" t="str">
        <f>IF( OR( 'Dosierrechner Blanko'!G51="", ISERROR(A81)), "", 'Dosierrechner Blanko'!G51)</f>
        <v/>
      </c>
      <c r="E81" s="99" t="s">
        <v>111</v>
      </c>
      <c r="F81" s="108">
        <f>IF( AND(ISERROR(A81) = FALSE, A81&lt;&gt;""), 'Dosierrechner Blanko'!L51, 0)</f>
        <v>0</v>
      </c>
    </row>
    <row r="82" spans="1:6" x14ac:dyDescent="0.25">
      <c r="A82" s="82" t="str">
        <f>IF( OR( ISERROR(MATCH('Dosierrechner Blanko'!D52,product_list,0)) = FALSE, ISBLANK('Dosierrechner Blanko'!D52), 'Dosierrechner Blanko'!D52 = ""), "", 'Dosierrechner Blanko'!D52)</f>
        <v/>
      </c>
      <c r="B82" s="7" t="str">
        <f>""</f>
        <v/>
      </c>
      <c r="C82" s="7" t="str">
        <f>IF( OR( 'Dosierrechner Blanko'!G52="", ISERROR(A82)), "", 'Dosierrechner Blanko'!G52)</f>
        <v/>
      </c>
      <c r="E82" s="99" t="s">
        <v>111</v>
      </c>
      <c r="F82" s="108">
        <f>IF( AND(ISERROR(A82) = FALSE, A82&lt;&gt;""), 'Dosierrechner Blanko'!L52, 0)</f>
        <v>0</v>
      </c>
    </row>
    <row r="83" spans="1:6" x14ac:dyDescent="0.25">
      <c r="A83" s="82" t="str">
        <f>IF( OR( ISERROR(MATCH('Dosierrechner Blanko'!D53,product_list,0)) = FALSE, ISBLANK('Dosierrechner Blanko'!D53), 'Dosierrechner Blanko'!D53 = ""), "", 'Dosierrechner Blanko'!D53)</f>
        <v/>
      </c>
      <c r="B83" s="7" t="str">
        <f>""</f>
        <v/>
      </c>
      <c r="C83" s="7" t="str">
        <f>IF( OR( 'Dosierrechner Blanko'!G53="", ISERROR(A83)), "", 'Dosierrechner Blanko'!G53)</f>
        <v/>
      </c>
      <c r="E83" s="99" t="s">
        <v>111</v>
      </c>
      <c r="F83" s="108">
        <f>IF( AND(ISERROR(A83) = FALSE, A83&lt;&gt;""), 'Dosierrechner Blanko'!L53, 0)</f>
        <v>0</v>
      </c>
    </row>
    <row r="84" spans="1:6" x14ac:dyDescent="0.25">
      <c r="A84" s="82" t="str">
        <f>IF( OR( ISERROR(MATCH('Dosierrechner Blanko'!D54,product_list,0)) = FALSE, ISBLANK('Dosierrechner Blanko'!D54), 'Dosierrechner Blanko'!D54 = ""), "", 'Dosierrechner Blanko'!D54)</f>
        <v/>
      </c>
      <c r="B84" s="7" t="str">
        <f>""</f>
        <v/>
      </c>
      <c r="C84" s="7" t="str">
        <f>IF( OR( 'Dosierrechner Blanko'!G54="", ISERROR(A84)), "", 'Dosierrechner Blanko'!G54)</f>
        <v/>
      </c>
      <c r="E84" s="99" t="s">
        <v>111</v>
      </c>
      <c r="F84" s="108">
        <f>IF( AND(ISERROR(A84) = FALSE, A84&lt;&gt;""), 'Dosierrechner Blanko'!L54, 0)</f>
        <v>0</v>
      </c>
    </row>
    <row r="85" spans="1:6" x14ac:dyDescent="0.25">
      <c r="A85" s="82" t="str">
        <f>IF( OR( ISERROR(MATCH('Dosierrechner Blanko'!D55,product_list,0)) = FALSE, ISBLANK('Dosierrechner Blanko'!D55), 'Dosierrechner Blanko'!D55 = ""), "", 'Dosierrechner Blanko'!D55)</f>
        <v/>
      </c>
      <c r="B85" s="7" t="str">
        <f>""</f>
        <v/>
      </c>
      <c r="C85" s="7" t="str">
        <f>IF( OR( 'Dosierrechner Blanko'!G55="", ISERROR(A85)), "", 'Dosierrechner Blanko'!G55)</f>
        <v/>
      </c>
      <c r="E85" s="99" t="s">
        <v>111</v>
      </c>
      <c r="F85" s="108">
        <f>IF( AND(ISERROR(A85) = FALSE, A85&lt;&gt;""), 'Dosierrechner Blanko'!L55, 0)</f>
        <v>0</v>
      </c>
    </row>
    <row r="86" spans="1:6" x14ac:dyDescent="0.25">
      <c r="A86" s="82" t="str">
        <f>IF( OR( ISERROR(MATCH('Dosierrechner Blanko'!D56,product_list,0)) = FALSE, ISBLANK('Dosierrechner Blanko'!D56), 'Dosierrechner Blanko'!D56 = ""), "", 'Dosierrechner Blanko'!D56)</f>
        <v/>
      </c>
      <c r="B86" s="7" t="str">
        <f>""</f>
        <v/>
      </c>
      <c r="C86" s="7" t="str">
        <f>IF( OR( 'Dosierrechner Blanko'!G56="", ISERROR(A86)), "", 'Dosierrechner Blanko'!G56)</f>
        <v/>
      </c>
      <c r="E86" s="99" t="s">
        <v>111</v>
      </c>
      <c r="F86" s="108">
        <f>IF( AND(ISERROR(A86) = FALSE, A86&lt;&gt;""), 'Dosierrechner Blanko'!L56, 0)</f>
        <v>0</v>
      </c>
    </row>
    <row r="87" spans="1:6" x14ac:dyDescent="0.25">
      <c r="A87" s="82" t="str">
        <f>IF( OR( ISERROR(MATCH('Dosierrechner Blanko'!D57,product_list,0)) = FALSE, ISBLANK('Dosierrechner Blanko'!D57), 'Dosierrechner Blanko'!D57 = ""), "", 'Dosierrechner Blanko'!D57)</f>
        <v/>
      </c>
      <c r="B87" s="7" t="str">
        <f>""</f>
        <v/>
      </c>
      <c r="C87" s="7" t="str">
        <f>IF( OR( 'Dosierrechner Blanko'!G57="", ISERROR(A87)), "", 'Dosierrechner Blanko'!G57)</f>
        <v/>
      </c>
      <c r="E87" s="99" t="s">
        <v>111</v>
      </c>
      <c r="F87" s="108">
        <f>IF( AND(ISERROR(A87) = FALSE, A87&lt;&gt;""), 'Dosierrechner Blanko'!L57, 0)</f>
        <v>0</v>
      </c>
    </row>
    <row r="88" spans="1:6" x14ac:dyDescent="0.25">
      <c r="A88" s="82" t="str">
        <f>IF( OR( ISERROR(MATCH('Dosierrechner Blanko'!D58,product_list,0)) = FALSE, ISBLANK('Dosierrechner Blanko'!D58), 'Dosierrechner Blanko'!D58 = ""), "", 'Dosierrechner Blanko'!D58)</f>
        <v/>
      </c>
      <c r="B88" s="7" t="str">
        <f>""</f>
        <v/>
      </c>
      <c r="C88" s="7" t="str">
        <f>IF( OR( 'Dosierrechner Blanko'!G58="", ISERROR(A88)), "", 'Dosierrechner Blanko'!G58)</f>
        <v/>
      </c>
      <c r="E88" s="99" t="s">
        <v>111</v>
      </c>
      <c r="F88" s="108">
        <f>IF( AND(ISERROR(A88) = FALSE, A88&lt;&gt;""), 'Dosierrechner Blanko'!L58, 0)</f>
        <v>0</v>
      </c>
    </row>
    <row r="89" spans="1:6" x14ac:dyDescent="0.25">
      <c r="A89" s="82" t="str">
        <f>IF( OR( ISERROR(MATCH('Dosierrechner Blanko'!D59,product_list,0)) = FALSE, ISBLANK('Dosierrechner Blanko'!D59), 'Dosierrechner Blanko'!D59 = ""), "", 'Dosierrechner Blanko'!D59)</f>
        <v/>
      </c>
      <c r="B89" s="7" t="str">
        <f>""</f>
        <v/>
      </c>
      <c r="C89" s="7" t="str">
        <f>IF( OR( 'Dosierrechner Blanko'!G59="", ISERROR(A89)), "", 'Dosierrechner Blanko'!G59)</f>
        <v/>
      </c>
      <c r="E89" s="99" t="s">
        <v>111</v>
      </c>
      <c r="F89" s="108">
        <f>IF( AND(ISERROR(A89) = FALSE, A89&lt;&gt;""), 'Dosierrechner Blanko'!L59, 0)</f>
        <v>0</v>
      </c>
    </row>
    <row r="90" spans="1:6" x14ac:dyDescent="0.25">
      <c r="A90" s="82" t="str">
        <f>IF( OR( ISERROR(MATCH('Dosierrechner Blanko'!D60,product_list,0)) = FALSE, ISBLANK('Dosierrechner Blanko'!D60), 'Dosierrechner Blanko'!D60 = ""), "", 'Dosierrechner Blanko'!D60)</f>
        <v/>
      </c>
      <c r="B90" s="7" t="str">
        <f>""</f>
        <v/>
      </c>
      <c r="C90" s="7" t="str">
        <f>IF( OR( 'Dosierrechner Blanko'!G60="", ISERROR(A90)), "", 'Dosierrechner Blanko'!G60)</f>
        <v/>
      </c>
      <c r="E90" s="99" t="s">
        <v>111</v>
      </c>
      <c r="F90" s="108">
        <f>IF( AND(ISERROR(A90) = FALSE, A90&lt;&gt;""), 'Dosierrechner Blanko'!L60, 0)</f>
        <v>0</v>
      </c>
    </row>
    <row r="91" spans="1:6" x14ac:dyDescent="0.25">
      <c r="A91" s="82" t="str">
        <f>IF( OR( ISERROR(MATCH('Dosierrechner Blanko'!D61,product_list,0)) = FALSE, ISBLANK('Dosierrechner Blanko'!D61), 'Dosierrechner Blanko'!D61 = ""), "", 'Dosierrechner Blanko'!D61)</f>
        <v/>
      </c>
      <c r="B91" s="7" t="str">
        <f>""</f>
        <v/>
      </c>
      <c r="C91" s="7" t="str">
        <f>IF( OR( 'Dosierrechner Blanko'!G61="", ISERROR(A91)), "", 'Dosierrechner Blanko'!G61)</f>
        <v/>
      </c>
      <c r="E91" s="99" t="s">
        <v>111</v>
      </c>
      <c r="F91" s="108">
        <f>IF( AND(ISERROR(A91) = FALSE, A91&lt;&gt;""), 'Dosierrechner Blanko'!L61, 0)</f>
        <v>0</v>
      </c>
    </row>
    <row r="92" spans="1:6" x14ac:dyDescent="0.25">
      <c r="A92" s="82" t="str">
        <f>IF( OR( ISERROR(MATCH('Dosierrechner Blanko'!D62,product_list,0)) = FALSE, ISBLANK('Dosierrechner Blanko'!D62), 'Dosierrechner Blanko'!D62 = ""), "", 'Dosierrechner Blanko'!D62)</f>
        <v/>
      </c>
      <c r="B92" s="7" t="str">
        <f>""</f>
        <v/>
      </c>
      <c r="C92" s="7" t="str">
        <f>IF( OR( 'Dosierrechner Blanko'!G62="", ISERROR(A92)), "", 'Dosierrechner Blanko'!G62)</f>
        <v/>
      </c>
      <c r="E92" s="99" t="s">
        <v>111</v>
      </c>
      <c r="F92" s="108">
        <f>IF( AND(ISERROR(A92) = FALSE, A92&lt;&gt;""), 'Dosierrechner Blanko'!L62, 0)</f>
        <v>0</v>
      </c>
    </row>
    <row r="93" spans="1:6" x14ac:dyDescent="0.25">
      <c r="A93" s="82" t="str">
        <f>IF( OR( ISERROR(MATCH('Dosierrechner Blanko'!D63,product_list,0)) = FALSE, ISBLANK('Dosierrechner Blanko'!D63), 'Dosierrechner Blanko'!D63 = ""), "", 'Dosierrechner Blanko'!D63)</f>
        <v/>
      </c>
      <c r="B93" s="7" t="str">
        <f>""</f>
        <v/>
      </c>
      <c r="C93" s="7" t="str">
        <f>IF( OR( 'Dosierrechner Blanko'!G63="", ISERROR(A93)), "", 'Dosierrechner Blanko'!G63)</f>
        <v/>
      </c>
      <c r="E93" s="99" t="s">
        <v>111</v>
      </c>
      <c r="F93" s="108">
        <f>IF( AND(ISERROR(A93) = FALSE, A93&lt;&gt;""), 'Dosierrechner Blanko'!L63, 0)</f>
        <v>0</v>
      </c>
    </row>
    <row r="94" spans="1:6" x14ac:dyDescent="0.25">
      <c r="A94" s="82" t="str">
        <f>IF( OR( ISERROR(MATCH('Dosierrechner Blanko'!D64,product_list,0)) = FALSE, ISBLANK('Dosierrechner Blanko'!D64), 'Dosierrechner Blanko'!D64 = ""), "", 'Dosierrechner Blanko'!D64)</f>
        <v/>
      </c>
      <c r="B94" s="7" t="str">
        <f>""</f>
        <v/>
      </c>
      <c r="C94" s="7" t="str">
        <f>IF( OR( 'Dosierrechner Blanko'!G64="", ISERROR(A94)), "", 'Dosierrechner Blanko'!G64)</f>
        <v/>
      </c>
      <c r="E94" s="99" t="s">
        <v>111</v>
      </c>
      <c r="F94" s="108">
        <f>IF( AND(ISERROR(A94) = FALSE, A94&lt;&gt;""), 'Dosierrechner Blanko'!L64, 0)</f>
        <v>0</v>
      </c>
    </row>
    <row r="95" spans="1:6" x14ac:dyDescent="0.25">
      <c r="A95" s="82" t="str">
        <f>IF( OR( ISERROR(MATCH('Dosierrechner Blanko'!D65,product_list,0)) = FALSE, ISBLANK('Dosierrechner Blanko'!D65), 'Dosierrechner Blanko'!D65 = ""), "", 'Dosierrechner Blanko'!D65)</f>
        <v/>
      </c>
      <c r="B95" s="7" t="str">
        <f>""</f>
        <v/>
      </c>
      <c r="C95" s="7" t="str">
        <f>IF( OR( 'Dosierrechner Blanko'!G65="", ISERROR(A95)), "", 'Dosierrechner Blanko'!G65)</f>
        <v/>
      </c>
      <c r="E95" s="99" t="s">
        <v>111</v>
      </c>
      <c r="F95" s="108">
        <f>IF( AND(ISERROR(A95) = FALSE, A95&lt;&gt;""), 'Dosierrechner Blanko'!L65, 0)</f>
        <v>0</v>
      </c>
    </row>
    <row r="96" spans="1:6" x14ac:dyDescent="0.25">
      <c r="A96" s="82" t="str">
        <f>IF( OR( ISERROR(MATCH('Dosierrechner Blanko'!D66,product_list,0)) = FALSE, ISBLANK('Dosierrechner Blanko'!D66), 'Dosierrechner Blanko'!D66 = ""), "", 'Dosierrechner Blanko'!D66)</f>
        <v/>
      </c>
      <c r="B96" s="7" t="str">
        <f>""</f>
        <v/>
      </c>
      <c r="C96" s="7" t="str">
        <f>IF( OR( 'Dosierrechner Blanko'!G66="", ISERROR(A96)), "", 'Dosierrechner Blanko'!G66)</f>
        <v/>
      </c>
      <c r="E96" s="99" t="s">
        <v>111</v>
      </c>
      <c r="F96" s="108">
        <f>IF( AND(ISERROR(A96) = FALSE, A96&lt;&gt;""), 'Dosierrechner Blanko'!L66, 0)</f>
        <v>0</v>
      </c>
    </row>
    <row r="97" spans="1:6" x14ac:dyDescent="0.25">
      <c r="A97" s="82" t="str">
        <f>IF( OR( ISERROR(MATCH('Dosierrechner Blanko'!D67,product_list,0)) = FALSE, ISBLANK('Dosierrechner Blanko'!D67), 'Dosierrechner Blanko'!D67 = ""), "", 'Dosierrechner Blanko'!D67)</f>
        <v/>
      </c>
      <c r="B97" s="7" t="str">
        <f>""</f>
        <v/>
      </c>
      <c r="C97" s="7" t="str">
        <f>IF( OR( 'Dosierrechner Blanko'!G67="", ISERROR(A97)), "", 'Dosierrechner Blanko'!G67)</f>
        <v/>
      </c>
      <c r="E97" s="99" t="s">
        <v>111</v>
      </c>
      <c r="F97" s="108">
        <f>IF( AND(ISERROR(A97) = FALSE, A97&lt;&gt;""), 'Dosierrechner Blanko'!L67, 0)</f>
        <v>0</v>
      </c>
    </row>
    <row r="98" spans="1:6" x14ac:dyDescent="0.25">
      <c r="A98" s="82" t="str">
        <f>IF( OR( ISERROR(MATCH('Dosierrechner Blanko'!D68,product_list,0)) = FALSE, ISBLANK('Dosierrechner Blanko'!D68), 'Dosierrechner Blanko'!D68 = ""), "", 'Dosierrechner Blanko'!D68)</f>
        <v/>
      </c>
      <c r="B98" s="7" t="str">
        <f>""</f>
        <v/>
      </c>
      <c r="C98" s="7" t="str">
        <f>IF( OR( 'Dosierrechner Blanko'!G68="", ISERROR(A98)), "", 'Dosierrechner Blanko'!G68)</f>
        <v/>
      </c>
      <c r="E98" s="99" t="s">
        <v>111</v>
      </c>
      <c r="F98" s="108">
        <f>IF( AND(ISERROR(A98) = FALSE, A98&lt;&gt;""), 'Dosierrechner Blanko'!L68, 0)</f>
        <v>0</v>
      </c>
    </row>
    <row r="99" spans="1:6" x14ac:dyDescent="0.25">
      <c r="A99" s="82" t="str">
        <f>IF( OR( ISERROR(MATCH('Dosierrechner Blanko'!D69,product_list,0)) = FALSE, ISBLANK('Dosierrechner Blanko'!D69), 'Dosierrechner Blanko'!D69 = ""), "", 'Dosierrechner Blanko'!D69)</f>
        <v/>
      </c>
      <c r="B99" s="7" t="str">
        <f>""</f>
        <v/>
      </c>
      <c r="C99" s="7" t="str">
        <f>IF( OR( 'Dosierrechner Blanko'!G69="", ISERROR(A99)), "", 'Dosierrechner Blanko'!G69)</f>
        <v/>
      </c>
      <c r="E99" s="99" t="s">
        <v>111</v>
      </c>
      <c r="F99" s="108">
        <f>IF( AND(ISERROR(A99) = FALSE, A99&lt;&gt;""), 'Dosierrechner Blanko'!L69, 0)</f>
        <v>0</v>
      </c>
    </row>
    <row r="100" spans="1:6" x14ac:dyDescent="0.25">
      <c r="A100" s="82" t="str">
        <f>IF( OR( ISERROR(MATCH('Dosierrechner Blanko'!D70,product_list,0)) = FALSE, ISBLANK('Dosierrechner Blanko'!D70), 'Dosierrechner Blanko'!D70 = ""), "", 'Dosierrechner Blanko'!D70)</f>
        <v/>
      </c>
      <c r="B100" s="7" t="str">
        <f>""</f>
        <v/>
      </c>
      <c r="C100" s="7" t="str">
        <f>IF( OR( 'Dosierrechner Blanko'!G70="", ISERROR(A100)), "", 'Dosierrechner Blanko'!G70)</f>
        <v/>
      </c>
      <c r="E100" s="99" t="s">
        <v>111</v>
      </c>
      <c r="F100" s="108">
        <f>IF( AND(ISERROR(A100) = FALSE, A100&lt;&gt;""), 'Dosierrechner Blanko'!L70, 0)</f>
        <v>0</v>
      </c>
    </row>
    <row r="101" spans="1:6" x14ac:dyDescent="0.25">
      <c r="A101" s="82" t="str">
        <f>IF( OR( ISERROR(MATCH('Dosierrechner Blanko'!D71,product_list,0)) = FALSE, ISBLANK('Dosierrechner Blanko'!D71), 'Dosierrechner Blanko'!D71 = ""), "", 'Dosierrechner Blanko'!D71)</f>
        <v/>
      </c>
      <c r="B101" s="7" t="str">
        <f>""</f>
        <v/>
      </c>
      <c r="C101" s="7" t="str">
        <f>IF( OR( 'Dosierrechner Blanko'!G71="", ISERROR(A101)), "", 'Dosierrechner Blanko'!G71)</f>
        <v/>
      </c>
      <c r="E101" s="99" t="s">
        <v>111</v>
      </c>
      <c r="F101" s="108">
        <f>IF( AND(ISERROR(A101) = FALSE, A101&lt;&gt;""), 'Dosierrechner Blanko'!L71, 0)</f>
        <v>0</v>
      </c>
    </row>
    <row r="102" spans="1:6" x14ac:dyDescent="0.25">
      <c r="A102" s="82" t="str">
        <f>IF( OR( ISERROR(MATCH('Dosierrechner Blanko'!D72,product_list,0)) = FALSE, ISBLANK('Dosierrechner Blanko'!D72), 'Dosierrechner Blanko'!D72 = ""), "", 'Dosierrechner Blanko'!D72)</f>
        <v/>
      </c>
      <c r="B102" s="7" t="str">
        <f>""</f>
        <v/>
      </c>
      <c r="C102" s="7" t="str">
        <f>IF( OR( 'Dosierrechner Blanko'!G72="", ISERROR(A102)), "", 'Dosierrechner Blanko'!G72)</f>
        <v/>
      </c>
      <c r="E102" s="99" t="s">
        <v>111</v>
      </c>
      <c r="F102" s="108">
        <f>IF( AND(ISERROR(A102) = FALSE, A102&lt;&gt;""), 'Dosierrechner Blanko'!L72, 0)</f>
        <v>0</v>
      </c>
    </row>
    <row r="103" spans="1:6" x14ac:dyDescent="0.25">
      <c r="A103" s="82" t="str">
        <f>IF( OR( ISERROR(MATCH('Dosierrechner Blanko'!D73,product_list,0)) = FALSE, ISBLANK('Dosierrechner Blanko'!D73), 'Dosierrechner Blanko'!D73 = ""), "", 'Dosierrechner Blanko'!D73)</f>
        <v/>
      </c>
      <c r="B103" s="7" t="str">
        <f>""</f>
        <v/>
      </c>
      <c r="C103" s="7" t="str">
        <f>IF( OR( 'Dosierrechner Blanko'!G73="", ISERROR(A103)), "", 'Dosierrechner Blanko'!G73)</f>
        <v/>
      </c>
      <c r="E103" s="99" t="s">
        <v>111</v>
      </c>
      <c r="F103" s="108">
        <f>IF( AND(ISERROR(A103) = FALSE, A103&lt;&gt;""), 'Dosierrechner Blanko'!L73, 0)</f>
        <v>0</v>
      </c>
    </row>
    <row r="104" spans="1:6" x14ac:dyDescent="0.25">
      <c r="A104" s="82" t="str">
        <f>IF( OR( ISERROR(MATCH('Dosierrechner Blanko'!D74,product_list,0)) = FALSE, ISBLANK('Dosierrechner Blanko'!D74), 'Dosierrechner Blanko'!D74 = ""), "", 'Dosierrechner Blanko'!D74)</f>
        <v/>
      </c>
      <c r="B104" s="7" t="str">
        <f>""</f>
        <v/>
      </c>
      <c r="C104" s="7" t="str">
        <f>IF( OR( 'Dosierrechner Blanko'!G74="", ISERROR(A104)), "", 'Dosierrechner Blanko'!G74)</f>
        <v/>
      </c>
      <c r="E104" s="99" t="s">
        <v>111</v>
      </c>
      <c r="F104" s="108">
        <f>IF( AND(ISERROR(A104) = FALSE, A104&lt;&gt;""), 'Dosierrechner Blanko'!L74, 0)</f>
        <v>0</v>
      </c>
    </row>
    <row r="105" spans="1:6" x14ac:dyDescent="0.25">
      <c r="A105" s="82" t="str">
        <f>IF( OR( ISERROR(MATCH('Dosierrechner Blanko'!D75,product_list,0)) = FALSE, ISBLANK('Dosierrechner Blanko'!D75), 'Dosierrechner Blanko'!D75 = ""), "", 'Dosierrechner Blanko'!D75)</f>
        <v/>
      </c>
      <c r="B105" s="7" t="str">
        <f>""</f>
        <v/>
      </c>
      <c r="C105" s="7" t="str">
        <f>IF( OR( 'Dosierrechner Blanko'!G75="", ISERROR(A105)), "", 'Dosierrechner Blanko'!G75)</f>
        <v/>
      </c>
      <c r="E105" s="99" t="s">
        <v>111</v>
      </c>
      <c r="F105" s="108">
        <f>IF( AND(ISERROR(A105) = FALSE, A105&lt;&gt;""), 'Dosierrechner Blanko'!L75, 0)</f>
        <v>0</v>
      </c>
    </row>
    <row r="106" spans="1:6" x14ac:dyDescent="0.25">
      <c r="A106" s="82" t="str">
        <f>IF( OR( ISERROR(MATCH('Dosierrechner Blanko'!D76,product_list,0)) = FALSE, ISBLANK('Dosierrechner Blanko'!D76), 'Dosierrechner Blanko'!D76 = ""), "", 'Dosierrechner Blanko'!D76)</f>
        <v/>
      </c>
      <c r="B106" s="7" t="str">
        <f>""</f>
        <v/>
      </c>
      <c r="C106" s="7" t="str">
        <f>IF( OR( 'Dosierrechner Blanko'!G76="", ISERROR(A106)), "", 'Dosierrechner Blanko'!G76)</f>
        <v/>
      </c>
      <c r="E106" s="99" t="s">
        <v>111</v>
      </c>
      <c r="F106" s="108">
        <f>IF( AND(ISERROR(A106) = FALSE, A106&lt;&gt;""), 'Dosierrechner Blanko'!L76, 0)</f>
        <v>0</v>
      </c>
    </row>
    <row r="107" spans="1:6" x14ac:dyDescent="0.25">
      <c r="A107" s="82" t="str">
        <f>IF( OR( ISERROR(MATCH('Dosierrechner Blanko'!D77,product_list,0)) = FALSE, ISBLANK('Dosierrechner Blanko'!D77), 'Dosierrechner Blanko'!D77 = ""), "", 'Dosierrechner Blanko'!D77)</f>
        <v/>
      </c>
      <c r="B107" s="7" t="str">
        <f>""</f>
        <v/>
      </c>
      <c r="C107" s="7" t="str">
        <f>IF( OR( 'Dosierrechner Blanko'!G77="", ISERROR(A107)), "", 'Dosierrechner Blanko'!G77)</f>
        <v/>
      </c>
      <c r="E107" s="99" t="s">
        <v>111</v>
      </c>
      <c r="F107" s="108">
        <f>IF( AND(ISERROR(A107) = FALSE, A107&lt;&gt;""), 'Dosierrechner Blanko'!L77, 0)</f>
        <v>0</v>
      </c>
    </row>
    <row r="108" spans="1:6" x14ac:dyDescent="0.25">
      <c r="A108" s="82" t="str">
        <f>IF( OR( ISERROR(MATCH('Dosierrechner Blanko'!D78,product_list,0)) = FALSE, ISBLANK('Dosierrechner Blanko'!D78), 'Dosierrechner Blanko'!D78 = ""), "", 'Dosierrechner Blanko'!D78)</f>
        <v/>
      </c>
      <c r="B108" s="7" t="str">
        <f>""</f>
        <v/>
      </c>
      <c r="C108" s="7" t="str">
        <f>IF( OR( 'Dosierrechner Blanko'!G78="", ISERROR(A108)), "", 'Dosierrechner Blanko'!G78)</f>
        <v/>
      </c>
      <c r="E108" s="99" t="s">
        <v>111</v>
      </c>
      <c r="F108" s="108">
        <f>IF( AND(ISERROR(A108) = FALSE, A108&lt;&gt;""), 'Dosierrechner Blanko'!L78, 0)</f>
        <v>0</v>
      </c>
    </row>
    <row r="109" spans="1:6" x14ac:dyDescent="0.25">
      <c r="A109" s="82" t="str">
        <f>IF( OR( ISERROR(MATCH('Dosierrechner Blanko'!D79,product_list,0)) = FALSE, ISBLANK('Dosierrechner Blanko'!D79), 'Dosierrechner Blanko'!D79 = ""), "", 'Dosierrechner Blanko'!D79)</f>
        <v/>
      </c>
      <c r="B109" s="7" t="str">
        <f>""</f>
        <v/>
      </c>
      <c r="C109" s="7" t="str">
        <f>IF( OR( 'Dosierrechner Blanko'!G79="", ISERROR(A109)), "", 'Dosierrechner Blanko'!G79)</f>
        <v/>
      </c>
      <c r="E109" s="99" t="s">
        <v>111</v>
      </c>
      <c r="F109" s="108">
        <f>IF( AND(ISERROR(A109) = FALSE, A109&lt;&gt;""), 'Dosierrechner Blanko'!L79, 0)</f>
        <v>0</v>
      </c>
    </row>
    <row r="110" spans="1:6" x14ac:dyDescent="0.25">
      <c r="A110" s="82" t="str">
        <f>IF( OR( ISERROR(MATCH('Dosierrechner Blanko'!D80,product_list,0)) = FALSE, ISBLANK('Dosierrechner Blanko'!D80), 'Dosierrechner Blanko'!D80 = ""), "", 'Dosierrechner Blanko'!D80)</f>
        <v/>
      </c>
      <c r="B110" s="7" t="str">
        <f>""</f>
        <v/>
      </c>
      <c r="C110" s="7" t="str">
        <f>IF( OR( 'Dosierrechner Blanko'!G80="", ISERROR(A110)), "", 'Dosierrechner Blanko'!G80)</f>
        <v/>
      </c>
      <c r="E110" s="99" t="s">
        <v>111</v>
      </c>
      <c r="F110" s="108">
        <f>IF( AND(ISERROR(A110) = FALSE, A110&lt;&gt;""), 'Dosierrechner Blanko'!L80, 0)</f>
        <v>0</v>
      </c>
    </row>
    <row r="111" spans="1:6" x14ac:dyDescent="0.25">
      <c r="A111" s="82" t="str">
        <f>IF( OR( ISERROR(MATCH('Dosierrechner Blanko'!D81,product_list,0)) = FALSE, ISBLANK('Dosierrechner Blanko'!D81), 'Dosierrechner Blanko'!D81 = ""), "", 'Dosierrechner Blanko'!D81)</f>
        <v/>
      </c>
      <c r="B111" s="7" t="str">
        <f>""</f>
        <v/>
      </c>
      <c r="C111" s="7" t="str">
        <f>IF( OR( 'Dosierrechner Blanko'!G81="", ISERROR(A111)), "", 'Dosierrechner Blanko'!G81)</f>
        <v/>
      </c>
      <c r="E111" s="99" t="s">
        <v>111</v>
      </c>
      <c r="F111" s="108">
        <f>IF( AND(ISERROR(A111) = FALSE, A111&lt;&gt;""), 'Dosierrechner Blanko'!L81, 0)</f>
        <v>0</v>
      </c>
    </row>
    <row r="112" spans="1:6" x14ac:dyDescent="0.25">
      <c r="A112" s="82" t="str">
        <f>IF( OR( ISERROR(MATCH('Dosierrechner Blanko'!D82,product_list,0)) = FALSE, ISBLANK('Dosierrechner Blanko'!D82), 'Dosierrechner Blanko'!D82 = ""), "", 'Dosierrechner Blanko'!D82)</f>
        <v/>
      </c>
      <c r="B112" s="7" t="str">
        <f>""</f>
        <v/>
      </c>
      <c r="C112" s="7" t="str">
        <f>IF( OR( 'Dosierrechner Blanko'!G82="", ISERROR(A112)), "", 'Dosierrechner Blanko'!G82)</f>
        <v/>
      </c>
      <c r="E112" s="99" t="s">
        <v>111</v>
      </c>
      <c r="F112" s="108">
        <f>IF( AND(ISERROR(A112) = FALSE, A112&lt;&gt;""), 'Dosierrechner Blanko'!L82, 0)</f>
        <v>0</v>
      </c>
    </row>
    <row r="113" spans="1:6" x14ac:dyDescent="0.25">
      <c r="A113" s="82" t="str">
        <f>IF( OR( ISERROR(MATCH('Dosierrechner Blanko'!D83,product_list,0)) = FALSE, ISBLANK('Dosierrechner Blanko'!D83), 'Dosierrechner Blanko'!D83 = ""), "", 'Dosierrechner Blanko'!D83)</f>
        <v/>
      </c>
      <c r="B113" s="7" t="str">
        <f>""</f>
        <v/>
      </c>
      <c r="C113" s="7" t="str">
        <f>IF( OR( 'Dosierrechner Blanko'!G83="", ISERROR(A113)), "", 'Dosierrechner Blanko'!G83)</f>
        <v/>
      </c>
      <c r="E113" s="99" t="s">
        <v>111</v>
      </c>
      <c r="F113" s="108">
        <f>IF( AND(ISERROR(A113) = FALSE, A113&lt;&gt;""), 'Dosierrechner Blanko'!L83, 0)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Starten</vt:lpstr>
      <vt:lpstr>Anleitung</vt:lpstr>
      <vt:lpstr>Dosierrechner BASF</vt:lpstr>
      <vt:lpstr>Gesamtbedarf BASF</vt:lpstr>
      <vt:lpstr>Dosierrechner Blanko</vt:lpstr>
      <vt:lpstr>Gesamtbedarf Blanko</vt:lpstr>
      <vt:lpstr>Weinbau-Spritzplan</vt:lpstr>
      <vt:lpstr>HD-produkten</vt:lpstr>
      <vt:lpstr>HD-produkten Blanko</vt:lpstr>
      <vt:lpstr>Anleitung!Drucktitel</vt:lpstr>
      <vt:lpstr>'Dosierrechner BASF'!Drucktitel</vt:lpstr>
      <vt:lpstr>'Dosierrechner Blanko'!Drucktitel</vt:lpstr>
      <vt:lpstr>'Gesamtbedarf BASF'!Drucktitel</vt:lpstr>
      <vt:lpstr>'Gesamtbedarf Blanko'!Drucktitel</vt:lpstr>
      <vt:lpstr>'Weinbau-Spritzplan'!Drucktitel</vt:lpstr>
      <vt:lpstr>'HD-produkten Blanko'!product_list</vt:lpstr>
      <vt:lpstr>product_list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Dosierrechner Weinbau</dc:title>
  <dc:creator>Jakub Kovac</dc:creator>
  <cp:keywords/>
  <cp:lastModifiedBy>Bernhard Tippler</cp:lastModifiedBy>
  <cp:revision/>
  <cp:lastPrinted>2017-01-16T23:28:26Z</cp:lastPrinted>
  <dcterms:created xsi:type="dcterms:W3CDTF">2015-05-31T19:36:28Z</dcterms:created>
  <dcterms:modified xsi:type="dcterms:W3CDTF">2018-01-19T09:43:46Z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lassification_To_AIP" pid="2">
    <vt:i4>0</vt:i4>
  </property>
  <property fmtid="{D5CDD505-2E9C-101B-9397-08002B2CF9AE}" name="NXPowerLiteLastOptimized" pid="3">
    <vt:lpwstr>203890</vt:lpwstr>
  </property>
  <property fmtid="{D5CDD505-2E9C-101B-9397-08002B2CF9AE}" name="NXPowerLiteSettings" pid="4">
    <vt:lpwstr>C700052003A000</vt:lpwstr>
  </property>
  <property fmtid="{D5CDD505-2E9C-101B-9397-08002B2CF9AE}" name="NXPowerLiteVersion" pid="5">
    <vt:lpwstr>D8.0.2</vt:lpwstr>
  </property>
</Properties>
</file>